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3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Михаил\Documents\Отдел\2016\Мероприятия\15. НОКО-МУН\СВОДЫ\"/>
    </mc:Choice>
  </mc:AlternateContent>
  <bookViews>
    <workbookView xWindow="0" yWindow="0" windowWidth="20490" windowHeight="7755"/>
  </bookViews>
  <sheets>
    <sheet name="ДОО" sheetId="5" r:id="rId1"/>
    <sheet name="ООО" sheetId="4" r:id="rId2"/>
    <sheet name="ДОП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5" l="1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C217" i="5"/>
  <c r="D228" i="4" l="1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C228" i="4"/>
  <c r="D51" i="3" l="1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C51" i="3"/>
</calcChain>
</file>

<file path=xl/sharedStrings.xml><?xml version="1.0" encoding="utf-8"?>
<sst xmlns="http://schemas.openxmlformats.org/spreadsheetml/2006/main" count="1940" uniqueCount="549">
  <si>
    <t>Муниципалитет</t>
  </si>
  <si>
    <t>ОО</t>
  </si>
  <si>
    <t>Всего баллов</t>
  </si>
  <si>
    <t>Интегральный индекс качества</t>
  </si>
  <si>
    <t>Критерий 1. Открытость и доступность информации об организации, осуществляющей образовательную деятельность</t>
  </si>
  <si>
    <t>Индекс по Критерию 1</t>
  </si>
  <si>
    <t>1.2. Наличие в сети интернет сведений о педагогических работниках организации</t>
  </si>
  <si>
    <t>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</si>
  <si>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Критерий 2. Комфортность условий в которых осуществляется образовательная деятельность</t>
  </si>
  <si>
    <t>Индекс по Критерию 2</t>
  </si>
  <si>
    <t>2.1. Материально-техническое и информационное обеспечение ОО</t>
  </si>
  <si>
    <t>2.2. Наличие необходимых условий для охраны и укрепления здоровья, организации питания обучающихся</t>
  </si>
  <si>
    <t>2.3. Условия для индивидуальной работы с обучающимися</t>
  </si>
  <si>
    <t>2.4. Наличие дополнительных образовательных программ</t>
  </si>
  <si>
    <t>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</t>
  </si>
  <si>
    <t>2.6. Наличие возможности оказания психолого-педагогической, медицинской и социальной помощи обучающимся</t>
  </si>
  <si>
    <t>2.7. Наличие условий организации обучения и воспитания обучающихся с ограниченными возможностями здоровья и инвалидов</t>
  </si>
  <si>
    <t>Критерий 3. Доброжелательность, вежливость, компетентность работников</t>
  </si>
  <si>
    <t>Индекс по Критерию 3</t>
  </si>
  <si>
    <t xml:space="preserve">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</t>
  </si>
  <si>
    <t>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</si>
  <si>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Критерий 4. Удовлетворенность качеством образовательной деятельности организаций</t>
  </si>
  <si>
    <t>Индекс по Критерию 4</t>
  </si>
  <si>
    <t>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</si>
  <si>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</t>
  </si>
  <si>
    <t>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</si>
  <si>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Антроповский р-н</t>
  </si>
  <si>
    <t>МКОУ "Дом детского творчества" (Антроповский р-н)</t>
  </si>
  <si>
    <t>г. Буй</t>
  </si>
  <si>
    <t>МКУДО Детско-юношеская спортивная школа г.Буя (г. Буй)</t>
  </si>
  <si>
    <t>Дом детского творчества г. Буя (г. Буй)</t>
  </si>
  <si>
    <t>Центр «Уникум» (г. Буй)</t>
  </si>
  <si>
    <t>г. Галич</t>
  </si>
  <si>
    <t>МОУДОД Дом детства и юношества (г. Галич)</t>
  </si>
  <si>
    <t>г. Кострома</t>
  </si>
  <si>
    <t>Детская школа искусств № 2 (г. Кострома)</t>
  </si>
  <si>
    <t>Дом детского творчества города Костромы «Жемчужина» (г. Кострома)</t>
  </si>
  <si>
    <t>Детская школа искусств № 4 (г. Кострома)</t>
  </si>
  <si>
    <t>Детско-юношеский центр города Костромы «Заволжье» (г. Кострома)</t>
  </si>
  <si>
    <t>Центр творческого развития города Костромы «Академия» (г. Кострома)</t>
  </si>
  <si>
    <t>Детская художественная школа № 1 имени Н.П. Шлеина (г. Кострома)</t>
  </si>
  <si>
    <t>Детско-юношеская спортивная школа №10 (г. Кострома)</t>
  </si>
  <si>
    <t>Детская музыкальная школа № 8 (г. Кострома)</t>
  </si>
  <si>
    <t>Детско-юношеская спортивная школа №1 (г. Кострома)</t>
  </si>
  <si>
    <t>Детская музыкальная школа № 3 (г. Кострома)</t>
  </si>
  <si>
    <t>Центр детского творчества города Костромы «Ипатьевская слобода» (г. Кострома)</t>
  </si>
  <si>
    <t>Детско-юношеская спортивная школа № 5 (г. Кострома)</t>
  </si>
  <si>
    <t>Детская музыкальная школа № 1 имени М.М. Ипполитова-Иванова (г. Кострома)</t>
  </si>
  <si>
    <t>Детско-юношеская спортивная школа №6 (г. Кострома)</t>
  </si>
  <si>
    <t>Детская художественная школа № 2 имени Н.Н. Купреянова (г. Кострома)</t>
  </si>
  <si>
    <t>Детская музыкальная школа № 9 (г. Кострома)</t>
  </si>
  <si>
    <t>Детско-юношеская спортивная школа № 4 (г. Кострома)</t>
  </si>
  <si>
    <t>Детско-юношеская спортивная школа №2 (г. Кострома)</t>
  </si>
  <si>
    <t>Детско-юношеский центр города Костромы «АРС» (г. Кострома)</t>
  </si>
  <si>
    <t>Детско-юношеская спортивная школа № 3 (г. Кострома)</t>
  </si>
  <si>
    <t>Детско-юношеский центр города Костромы «Ровесник» (г. Кострома)</t>
  </si>
  <si>
    <t>Детская школа искусств № 6 (г. Кострома)</t>
  </si>
  <si>
    <t>Центр естественнонаучного развития города Костромы «ЭКОсфера» (г. Кострома)</t>
  </si>
  <si>
    <t>Детский морской центр города Костромы (г. Кострома)</t>
  </si>
  <si>
    <t>Центр внешкольной работы города Костромы «Беркут» (г. Кострома)</t>
  </si>
  <si>
    <t>г. Нерехта и Нерехтский р-н</t>
  </si>
  <si>
    <t>МОУ ДОД Дом детского творчества «Автограф» (г. Нерехта и Нерехтский р-н)</t>
  </si>
  <si>
    <t>Детско-юношеская спортивная школа (г. Нерехта и Нерехтский р-н)</t>
  </si>
  <si>
    <t>г. Нея и Нейский р-н</t>
  </si>
  <si>
    <t>МКУ ДО «Детская школа искусств» (г. Нея и Нейский р-н)</t>
  </si>
  <si>
    <t>МКУ ДОД Детско-юношеская спортивная школа (г. Нея и Нейский р-н)</t>
  </si>
  <si>
    <t>МКУ ДО «Центр развития и творчества» (г. Нея и Нейский р-н)</t>
  </si>
  <si>
    <t>г. Шарья</t>
  </si>
  <si>
    <t>МБУ ДО Центр дополнительного образования «Восхождение» (г. Шарья)</t>
  </si>
  <si>
    <t>Костромской р-н</t>
  </si>
  <si>
    <t>МКОУ ДОД «Дом детского творчества» (Костромской р-н)</t>
  </si>
  <si>
    <t>МКОУ ДОД «Детско-юношеская спортивная школа» (Костромской р-н)</t>
  </si>
  <si>
    <t>Красносельский р-н</t>
  </si>
  <si>
    <t>МКОУДО «Дом детского творчества» (Красносельский р-н)</t>
  </si>
  <si>
    <t>Межевской р-н</t>
  </si>
  <si>
    <t>МКОУДО Дом детского творчества «Созвездие» (Межевской р-н)</t>
  </si>
  <si>
    <t>Островский р-н</t>
  </si>
  <si>
    <t>МКОУ ДО Детско-юношеский центр «Импульс» (Островский р-н)</t>
  </si>
  <si>
    <t>Парфеньевский р-н</t>
  </si>
  <si>
    <t>МКОУДО СШ с. Парфеньево (Парфеньевский р-н)</t>
  </si>
  <si>
    <t>МКОУ ДО «Дом детского творчества» (Парфеньевский р-н)</t>
  </si>
  <si>
    <t>Пыщугский р-н</t>
  </si>
  <si>
    <t>МУ ДО «Дом детского творчества» (Пыщугский р-н)</t>
  </si>
  <si>
    <t>Солигаличский р-н</t>
  </si>
  <si>
    <t>МКУ ДО «Дом детского творчества» (Солигаличский р-н)</t>
  </si>
  <si>
    <t>МКУ ДО «Детская школа искусств» (Солигаличский р-н)</t>
  </si>
  <si>
    <t>Сусанинский р-н</t>
  </si>
  <si>
    <t>«Дом творчества» (Сусанинский р-н)</t>
  </si>
  <si>
    <t>Шарьинский р-н</t>
  </si>
  <si>
    <t>Детско-юношеская спортивная школа «Русич» (Шарьинский р-н)</t>
  </si>
  <si>
    <t>Дом детского творчества (Шарьинский р-н)</t>
  </si>
  <si>
    <t>―</t>
  </si>
  <si>
    <t>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</t>
  </si>
  <si>
    <t>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</t>
  </si>
  <si>
    <t>МКОО Михайловская ОШ (Антроповский р-н)</t>
  </si>
  <si>
    <t>МКОО «Куриловская НШ» (Антроповский р-н)</t>
  </si>
  <si>
    <t>МКОО Просекская ОШ (Антроповский р-н)</t>
  </si>
  <si>
    <t>МКОО «Словинская НШ» (Антроповский р-н)</t>
  </si>
  <si>
    <t>МКОО Палкинская СШ (Антроповский р-н)</t>
  </si>
  <si>
    <t>МКОО Антроповская СШ (Антроповский р-н)</t>
  </si>
  <si>
    <t>МКОО «Бедринская НШ» (Антроповский р-н)</t>
  </si>
  <si>
    <t>МКОО Трифоновская ОШ (Антроповский р-н)</t>
  </si>
  <si>
    <t>МКОО «Котельниковская начальная школа – детский сад» (Антроповский р-н)</t>
  </si>
  <si>
    <t>МКОО Помчищская начальная школа – детский сад (Антроповский р-н)</t>
  </si>
  <si>
    <t>Буйский р-н</t>
  </si>
  <si>
    <t>МОУ Елегинская ООШ (Буйский р-н)</t>
  </si>
  <si>
    <t>МОУ Боровская ООШ (Буйский р-н)</t>
  </si>
  <si>
    <t>МОУ Талицкая СОШ (Буйский р-н)</t>
  </si>
  <si>
    <t>МОУ Ликургская ООШ (Буйский р-н)</t>
  </si>
  <si>
    <t>МОУ СОШ №1имени Ивана Нечаева г.п.п. Чистые Боры (Буйский р-н)</t>
  </si>
  <si>
    <t>МОУ Корежская ООШ (Буйский р-н)</t>
  </si>
  <si>
    <t>МОУ Дьяконовская ООШ (Буйский р-н)</t>
  </si>
  <si>
    <t>МОУ Барановская СОШ (Буйский р-н)</t>
  </si>
  <si>
    <t>МОУ Костиновская ООШ (Буйский р-н)</t>
  </si>
  <si>
    <t>МОУ Креневская ООШ (Буйский р-н)</t>
  </si>
  <si>
    <t>МОУ Шушкодомская СОШ (Буйский р-н)</t>
  </si>
  <si>
    <t>МОУ Контеевская СОШ (Буйский р-н)</t>
  </si>
  <si>
    <t>МОУ Гавриловская СОШ (Буйский р-н)</t>
  </si>
  <si>
    <t>Вохомский р-н</t>
  </si>
  <si>
    <t>МОУ «Вохомская СОШ» (Вохомский р-н)</t>
  </si>
  <si>
    <t>МОУ «Петрецовская СОШ» (Вохомский р-н)</t>
  </si>
  <si>
    <t>МОУ «Талицкая СОШ» (Вохомский р-н)</t>
  </si>
  <si>
    <t>МОУ «Воробьевицкая СОШ» (Вохомский р-н)</t>
  </si>
  <si>
    <t>МОУСОШ №37 г. Буя (г. Буй)</t>
  </si>
  <si>
    <t>МОУ НОШ №5 г.Буя (г. Буй)</t>
  </si>
  <si>
    <t>МОУ СОШ №9 г. Буя (г. Буй)</t>
  </si>
  <si>
    <t>МОУ СОШ №13 им. Р.А Наумова г. Буя (г. Буй)</t>
  </si>
  <si>
    <t>МОУСОШ№2 г. Буя (г. Буй)</t>
  </si>
  <si>
    <t>МОУСОШ №1 г.Буя (г. Буй)</t>
  </si>
  <si>
    <t>г. Волгореченск</t>
  </si>
  <si>
    <t>МБОУ «Лицей №1» (г. Волгореченск)</t>
  </si>
  <si>
    <t>МБОУ «СОШ № 3» (г. Волгореченск)</t>
  </si>
  <si>
    <t>МБОУ «СОШ № 2 города Волгореченск» (г. Волгореченск)</t>
  </si>
  <si>
    <t>МОУ СО школа № 2 (г. Галич)</t>
  </si>
  <si>
    <t>МОУ гимназия № 1 (г. Галич)</t>
  </si>
  <si>
    <t>МОУ лицей № 3 (г. Галич)</t>
  </si>
  <si>
    <t>МОУ СОШ № 4 (г. Галич)</t>
  </si>
  <si>
    <t>МНО школа № 7 (г. Галич)</t>
  </si>
  <si>
    <t>г. Мантурово</t>
  </si>
  <si>
    <t>МБОУ Лицей № 1 (г. Мантурово)</t>
  </si>
  <si>
    <t>МБОУ СОШ № 3 (г. Мантурово)</t>
  </si>
  <si>
    <t>МБОУ СОШ № 2 (г. Мантурово)</t>
  </si>
  <si>
    <t>МБОУ СОШ № 7 (г. Мантурово)</t>
  </si>
  <si>
    <t>МБОУ СОШ № 5 (г. Мантурово)</t>
  </si>
  <si>
    <t>МОУ СОШ № 1 (г. Нерехта и Нерехтский р-н)</t>
  </si>
  <si>
    <t>МОУ СОШ № 3 (г. Нерехта и Нерехтский р-н)</t>
  </si>
  <si>
    <t>МОУ Тетеринская ООШ (г. Нерехта и Нерехтский р-н)</t>
  </si>
  <si>
    <t>МОУ Федоровская начальная школа (г. Нерехта и Нерехтский р-н)</t>
  </si>
  <si>
    <t>МОУ Рудинская ООШ (г. Нерехта и Нерехтский р-н)</t>
  </si>
  <si>
    <t>МОУ Григорцевская ООШ (г. Нерехта и Нерехтский р-н)</t>
  </si>
  <si>
    <t>МОУ СОШ № 4 (г. Нерехта и Нерехтский р-н)</t>
  </si>
  <si>
    <t>МОУ гимназия (г. Нерехта и Нерехтский р-н)</t>
  </si>
  <si>
    <t>МОУ Космынинская СОШ (г. Нерехта и Нерехтский р-н)</t>
  </si>
  <si>
    <t>МОУ Емсненская СОШ (г. Нерехта и Нерехтский р-н)</t>
  </si>
  <si>
    <t>МОУ СОШ № 2 (г. Нерехта и Нерехтский р-н)</t>
  </si>
  <si>
    <t>МОУ Неверовская СОШ (г. Нерехта и Нерехтский р-н)</t>
  </si>
  <si>
    <t>МОУ Татарская СОШ (г. Нерехта и Нерехтский р-н)</t>
  </si>
  <si>
    <t>МОУ Лавровская ООШ (г. Нерехта и Нерехтский р-н)</t>
  </si>
  <si>
    <t>МОУ СОШ №1 (г. Нея и Нейский р-н)</t>
  </si>
  <si>
    <t>МОУ Кужбальская СОШ (г. Нея и Нейский р-н)</t>
  </si>
  <si>
    <t>МОУ Абросимовская ООШ (г. Нея и Нейский р-н)</t>
  </si>
  <si>
    <t>МОУ Номженская СОШ (г. Нея и Нейский р-н)</t>
  </si>
  <si>
    <t>МОУ СОШ №2 (г. Нея и Нейский р-н)</t>
  </si>
  <si>
    <t>МОУ Тотомицкая ООШ (г. Нея и Нейский р-н)</t>
  </si>
  <si>
    <t>МОУ Солтановская ООШ (г. Нея и Нейский р-н)</t>
  </si>
  <si>
    <t>МОУ Первомайская ООШ (г. Нея и Нейский р-н)</t>
  </si>
  <si>
    <t>МОУ Коткишевская ООШ (г. Нея и Нейский р-н)</t>
  </si>
  <si>
    <t>МБОУ СОШ № 6 (г. Шарья)</t>
  </si>
  <si>
    <t>МБОУ СОШ № 4 (г. Шарья)</t>
  </si>
  <si>
    <t>МБОУ СОШ № 21 (г. Шарья)</t>
  </si>
  <si>
    <t>МБОУ Гимназия №3 (г. Шарья)</t>
  </si>
  <si>
    <t>МБОУ СОШ № 7 (г. Шарья)</t>
  </si>
  <si>
    <t>МБОУ СОШ №2 (г. Шарья)</t>
  </si>
  <si>
    <t>Галичский р-н</t>
  </si>
  <si>
    <t>МОУ Россоловская ООШ (Галичский р-н)</t>
  </si>
  <si>
    <t>МОУ Чёлсменская ООШ (Галичский р-н)</t>
  </si>
  <si>
    <t>МОУ Лопаревскя СОШ (Галичский р-н)</t>
  </si>
  <si>
    <t>МОУ Курьяновская ООШ (Галичский р-н)</t>
  </si>
  <si>
    <t>МОУ Берёзовская СОШ (Галичский р-н)</t>
  </si>
  <si>
    <t>МОУ Степановская СОШ им. Н.К.Иванова (Галичский р-н)</t>
  </si>
  <si>
    <t>МОУ Пронинская СОШ (Галичский р-н)</t>
  </si>
  <si>
    <t>МОУ Красильниковская ООШ (Галичский р-н)</t>
  </si>
  <si>
    <t>МОУ Ореховская СОШ (Галичский р-н)</t>
  </si>
  <si>
    <t>Кологривский р-н</t>
  </si>
  <si>
    <t>МОУ Ужугская основная общеобразовательная школа (Кологривский р-н)</t>
  </si>
  <si>
    <t>МОУ Илешевская основная общеобразовательная школа (Кологривский р-н)</t>
  </si>
  <si>
    <t>МОУ Ильинская СОШ (Кологривский р-н)</t>
  </si>
  <si>
    <t>МОУ Кологривская средняя общеобразовательная школа (Кологривский р-н)</t>
  </si>
  <si>
    <t>МОУ Суховерховская основная общеобразовательная школа (Кологривский р-н)</t>
  </si>
  <si>
    <t>МКОУ «Кузнецовская основная общеобразовательная школа» (Костромской р-н)</t>
  </si>
  <si>
    <t>МКОУ «Сущёвская средняя общеобразовательная школа» (Костромской р-н)</t>
  </si>
  <si>
    <t>МКОУ «Шунгенская средняя общеобразовательная школа» (Костромской р-н)</t>
  </si>
  <si>
    <t>МКОУ «Караваевская средняя общеобразовательная школа» (Костромской р-н)</t>
  </si>
  <si>
    <t>МКОУ «Некрасовская начальная общеобразовательная школа» (Костромской р-н)</t>
  </si>
  <si>
    <t>МКОУ «Сандогорская основная общеобразовательная школа» (Костромской р-н)</t>
  </si>
  <si>
    <t>МКОУ «Никольская средняя общеобразовательная школа» (Костромской р-н)</t>
  </si>
  <si>
    <t>МКОУ «Минская основная общеобразовательная школа» (Костромской р-н)</t>
  </si>
  <si>
    <t>МКОУ «Яковлевская начальная общеобразовательная школа» (Костромской р-н)</t>
  </si>
  <si>
    <t>МКОУ «Мисковская средняя общеобразовательная школа» (Костромской р-н)</t>
  </si>
  <si>
    <t>МКОУ «Шуваловская средняя общеобразовательная школа» (Костромской р-н)</t>
  </si>
  <si>
    <t>МКОУ «Апраксинская основная общеобразовательная школа» (Костромской р-н)</t>
  </si>
  <si>
    <t>МКОУ «Петриловская начальная общеобразовательная школа» (Костромской р-н)</t>
  </si>
  <si>
    <t>МКОУ «Середняковская средняя общеобразовательная школа» (Костромской р-н)</t>
  </si>
  <si>
    <t>МКОУ «Кузьмищенская средняя общеобразовательная школа» (Костромской р-н)</t>
  </si>
  <si>
    <t>МКОУ «Зарубинская средняя общеобразовательная школа» (Костромской р-н)</t>
  </si>
  <si>
    <t>МКОУ «Василёвская средняя общеобразовательная школа» (Костромской р-н)</t>
  </si>
  <si>
    <t>МКОУ «Ильинская основная общеобразовательная школа» (Костромской р-н)</t>
  </si>
  <si>
    <t>МКОУ «Саметская основная общеобразовательная школа» (Костромской р-н)</t>
  </si>
  <si>
    <t>МКОУ «Чернопенская средняя общеобразовательная школа» (Костромской р-н)</t>
  </si>
  <si>
    <t>МКОУ «Сидоровская СШ» (Красносельский р-н)</t>
  </si>
  <si>
    <t>МКОУ «Иконниковская СШ» (Красносельский р-н)</t>
  </si>
  <si>
    <t>МКОУ «Харитоновская НШ» (Красносельский р-н)</t>
  </si>
  <si>
    <t>МКОУ Захаровская ОШ» (Красносельский р-н)</t>
  </si>
  <si>
    <t>МКОУ Григорковская ОШ» (Красносельский р-н)</t>
  </si>
  <si>
    <t>МКОУ «Шолоховская СШ» (Красносельский р-н)</t>
  </si>
  <si>
    <t>МКОУ «Красносельская ОШ» (Красносельский р-н)</t>
  </si>
  <si>
    <t>МКОУ «Дреневская ОШ» (Красносельский р-н)</t>
  </si>
  <si>
    <t>МКОУ «Здемировская НШ» (Красносельский р-н)</t>
  </si>
  <si>
    <t>МКОУ «Никифоровская ОШ» (Красносельский р-н)</t>
  </si>
  <si>
    <t>МКОУ «Светочегорская ОШ» (Красносельский р-н)</t>
  </si>
  <si>
    <t>МКОУ «Красносельская СШ» (Красносельский р-н)</t>
  </si>
  <si>
    <t>МКОУ «Подольская ОШ» (Красносельский р-н)</t>
  </si>
  <si>
    <t>МКОУ «Сопырёвская ОШ» (Красносельский р-н)</t>
  </si>
  <si>
    <t>МКОУ «Чапаевская НШ» (Красносельский р-н)</t>
  </si>
  <si>
    <t>МКОУ «Гридинская ОШ» (Красносельский р-н)</t>
  </si>
  <si>
    <t>МКОУ «Антоновская СШ» (Красносельский р-н)</t>
  </si>
  <si>
    <t>Макарьевский р-н</t>
  </si>
  <si>
    <t>МКОУ Первомайская СОШ (Макарьевский р-н)</t>
  </si>
  <si>
    <t>МКОУ Нежитинская СОШ (Макарьевский р-н)</t>
  </si>
  <si>
    <t>МКОУ Усть-Нейская СОШ (Макарьевский р-н)</t>
  </si>
  <si>
    <t>МКОУ СОШ №1 г. Макарьева (Макарьевский р-н)</t>
  </si>
  <si>
    <t>МКОУ СОШ №2 г. Макарьева (Макарьевский р-н)</t>
  </si>
  <si>
    <t>МКОУ Юровская СОШ (Макарьевский р-н)</t>
  </si>
  <si>
    <t>МКОУ Дорогинская СОШ (Макарьевский р-н)</t>
  </si>
  <si>
    <t>МКОУ Унженская СОШ (Макарьевский р-н)</t>
  </si>
  <si>
    <t>МКОУ Горчухинская СОШ (Макарьевский р-н)</t>
  </si>
  <si>
    <t>Мантуровский р-н</t>
  </si>
  <si>
    <t>МКОУ Октябрьская СОШ (Мантуровский р-н)</t>
  </si>
  <si>
    <t>МКОУ Угорская ООШ (Мантуровский р-н)</t>
  </si>
  <si>
    <t>МКОУ Спасская СОШ (Мантуровский р-н)</t>
  </si>
  <si>
    <t>МКОУ Роговская ООШ (Мантуровский р-н)</t>
  </si>
  <si>
    <t>МКОУ Шулевская СОШ (Мантуровский р-н)</t>
  </si>
  <si>
    <t>МКОУ Елизаровская ООШ (Мантуровский р-н)</t>
  </si>
  <si>
    <t>МКОУ Вочуровская СОШ (Мантуровский р-н)</t>
  </si>
  <si>
    <t>МКОУ Межевская СОШ (Межевской р-н)</t>
  </si>
  <si>
    <t>МКОУ Советская ООШ (Межевской р-н)</t>
  </si>
  <si>
    <t>МКОУ Никольская СОШ (Межевской р-н)</t>
  </si>
  <si>
    <t>МКОУ Родинская ООШ (Межевской р-н)</t>
  </si>
  <si>
    <t>Октябрьский р-н</t>
  </si>
  <si>
    <t>МОУ Луптюгская ООШ (Октябрьский р-н)</t>
  </si>
  <si>
    <t>МОУ Соловецкая ООШ (Октябрьский р-н)</t>
  </si>
  <si>
    <t>МОУ Боговаровская СОШ им. Цымлякова Л.А. (Октябрьский р-н)</t>
  </si>
  <si>
    <t>МКОУ «Хомутовская ООШ» (Островский р-н)</t>
  </si>
  <si>
    <t>МКОУ «Красноборская ООШ» (Островский р-н)</t>
  </si>
  <si>
    <t>МКОУ «Игодовская СОШ» (Островский р-н)</t>
  </si>
  <si>
    <t>МКОУ «Ивашевская НОШ» (Островский р-н)</t>
  </si>
  <si>
    <t>МКОУ «Клеванцовская СОШ» (Островский р-н)</t>
  </si>
  <si>
    <t>МКОУ «Адищевская СОШ» (Островский р-н)</t>
  </si>
  <si>
    <t>МКОУ «НОШ им. А.Н. Островского» (Островский р-н)</t>
  </si>
  <si>
    <t>МКОУ «Островская СОШ» (Островский р-н)</t>
  </si>
  <si>
    <t>МКОУ «Александровская СОШ» (Островский р-н)</t>
  </si>
  <si>
    <t>МКОУ «Юрьевская ООШ» (Островский р-н)</t>
  </si>
  <si>
    <t>МКОУ «Инежская НОШ» (Островский р-н)</t>
  </si>
  <si>
    <t>МКОУ «Воскресенская НОШ» (Островский р-н)</t>
  </si>
  <si>
    <t>МКОУ «Гуляевская НОШ» (Островский р-н)</t>
  </si>
  <si>
    <t>МКОУ «Дымницкая ООШ» (Островский р-н)</t>
  </si>
  <si>
    <t>Павинский р-н</t>
  </si>
  <si>
    <t>МОУ Павинская СОШ (Павинский р-н)</t>
  </si>
  <si>
    <t>МОУ Крутогорская ООШ (Павинский р-н)</t>
  </si>
  <si>
    <t>МОУ Петропавловская СОШ (Павинский р-н)</t>
  </si>
  <si>
    <t>МОУ Леденгская ООШ (Павинский р-н)</t>
  </si>
  <si>
    <t>МОУ Медведицкая ООШ (Павинский р-н)</t>
  </si>
  <si>
    <t>МКОУ Матвеевская основная общеобразовательная школа (Парфеньевский р-н)</t>
  </si>
  <si>
    <t>МКОУ « Савинская ООШ» (Парфеньевский р-н)</t>
  </si>
  <si>
    <t>МКОУ «Николо -Поломская СОШ» (Парфеньевский р-н)</t>
  </si>
  <si>
    <t>МКОУ Задоринская ООШ» (Парфеньевский р-н)</t>
  </si>
  <si>
    <t>МКОУ «Парфеньевская СОШ» (Парфеньевский р-н)</t>
  </si>
  <si>
    <t>МКОУ «Потрусовская основная общеобразовательная школа» (Парфеньевский р-н)</t>
  </si>
  <si>
    <t>МКОУ Вохтомская ООШ (Парфеньевский р-н)</t>
  </si>
  <si>
    <t>Поназыревский р-н</t>
  </si>
  <si>
    <t>МОУ Поназыревская СОШ (Поназыревский р-н)</t>
  </si>
  <si>
    <t>МКОУ Якшангская СОШ (Поназыревский р-н)</t>
  </si>
  <si>
    <t>МКОУ Полдневицкая СОШ (Поназыревский р-н)</t>
  </si>
  <si>
    <t>МОУ Хмелевская ООШ (Поназыревский р-н)</t>
  </si>
  <si>
    <t>МКОУ Горловская НОШ (Поназыревский р-н)</t>
  </si>
  <si>
    <t>МОУ Пыщугская средняя общеобразовательная школа (Пыщугский р-н)</t>
  </si>
  <si>
    <t>МОУ Боровская основная общеобразовательная школа (Пыщугский р-н)</t>
  </si>
  <si>
    <t>МОУ Колпашницкая основная общеобразовательная школа (Пыщугский р-н)</t>
  </si>
  <si>
    <t>МОУ Горкинская основная общеобразовательная школа (Пыщугский р-н)</t>
  </si>
  <si>
    <t>МОУ Верхнеспасская основная общеобразовательная школа (Пыщугский р-н)</t>
  </si>
  <si>
    <t>МОУ Носковская основная общеобразовательная школа (Пыщугский р-н)</t>
  </si>
  <si>
    <t>МОУ Крутовская начальная школа (Пыщугский р-н)</t>
  </si>
  <si>
    <t>МКОУ «Солигаличская СОШ» (Солигаличский р-н)</t>
  </si>
  <si>
    <t>МКОУ «Верховская ООШ» (Солигаличский р-н)</t>
  </si>
  <si>
    <t>МКОУ «Оглоблинская ООШ» (Солигаличский р-н)</t>
  </si>
  <si>
    <t>МКОУ «Коровновская ООШ» (Солигаличский р-н)</t>
  </si>
  <si>
    <t>МКОУ «Солигаличская ООШ» (Солигаличский р-н)</t>
  </si>
  <si>
    <t>МКОУ «Куземинская ООШ» (Солигаличский р-н)</t>
  </si>
  <si>
    <t>МКОУ «Корцовская СОШ» (Солигаличский р-н)</t>
  </si>
  <si>
    <t>Судиславский р-н</t>
  </si>
  <si>
    <t>МОУ Судиславская ООШ (Судиславский р-н)</t>
  </si>
  <si>
    <t>МОУ Расловская СОШ (Судиславский р-н)</t>
  </si>
  <si>
    <t>МОУ Судиславская СОШ (Судиславский р-н)</t>
  </si>
  <si>
    <t>«Буяковская начальная школа» (Сусанинский р-н)</t>
  </si>
  <si>
    <t>«Сусанинская средняя школа» (Сусанинский р-н)</t>
  </si>
  <si>
    <t>Андреевская средняя школа (Сусанинский р-н)</t>
  </si>
  <si>
    <t>Попадьинская основная школа (Сусанинский р-н)</t>
  </si>
  <si>
    <t>Медведковская основная школа (Сусанинский р-н)</t>
  </si>
  <si>
    <t>Ломышкинская основная школа (Сусанинский р-н)</t>
  </si>
  <si>
    <t>Сумароковская основная школа (Сусанинский р-н)</t>
  </si>
  <si>
    <t>Головинская основная школа (Сусанинский р-н)</t>
  </si>
  <si>
    <t>Северная основная школа (Сусанинский р-н)</t>
  </si>
  <si>
    <t>Чухломский р-н</t>
  </si>
  <si>
    <t>МКОУ Федоровская начальная школа (Чухломский р-н)</t>
  </si>
  <si>
    <t>МКОУ Введенская средняя общеобразовательная школа имени В.З.Ершова (Чухломский р-н)</t>
  </si>
  <si>
    <t>МКОУ Жаровская основная школа им.М.М. Платова (Чухломский р-н)</t>
  </si>
  <si>
    <t>МКОУ Вигская средняя общеобразовательная школа (Чухломский р-н)</t>
  </si>
  <si>
    <t>МКОУ Нагорская основная школа (Чухломский р-н)</t>
  </si>
  <si>
    <t>МКОУ Чухломская средняя школа имени А.А. Яковлева (Чухломский р-н)</t>
  </si>
  <si>
    <t>МКОУ Беловская основная школа им. Н.А.Лебедева (Чухломский р-н)</t>
  </si>
  <si>
    <t>МКОУ Турдиевская основная общеобразовательная школа (Чухломский р-н)</t>
  </si>
  <si>
    <t>МКОУ Судайская средняя школа (Чухломский р-н)</t>
  </si>
  <si>
    <t>МКОУ Повалихинская начальная школа (Чухломский р-н)</t>
  </si>
  <si>
    <t>Заболотская основная школа (Шарьинский р-н)</t>
  </si>
  <si>
    <t>Одоевская средняя школа (Шарьинский р-н)</t>
  </si>
  <si>
    <t>Троицкая основная школа (Шарьинский р-н)</t>
  </si>
  <si>
    <t>Николо-Шангская средняя школа имени А.А.Ковалева (Шарьинский р-н)</t>
  </si>
  <si>
    <t>Зебляковская средняя школа (Шарьинский р-н)</t>
  </si>
  <si>
    <t>Шекшемская средняя школа (Шарьинский р-н)</t>
  </si>
  <si>
    <t>Ивановская средняя школа (Шарьинский р-н)</t>
  </si>
  <si>
    <t>Марутинская основная школа (Шарьинский р-н)</t>
  </si>
  <si>
    <t>Берзихинская основная школа (Шарьинский р-н)</t>
  </si>
  <si>
    <t>Конёвская основная школа (Шарьинский р-н)</t>
  </si>
  <si>
    <t>МКДОО «Малининский детский сад» (Антроповский р-н)</t>
  </si>
  <si>
    <t>МКДОО детский сад «Теремок» (Антроповский р-н)</t>
  </si>
  <si>
    <t>МДОУ детский сад №15 «Огонек» общеразвивающего вида (г. Буй)</t>
  </si>
  <si>
    <t>МДОУ детский сад №117 «Электроник» комбинированного вида (г. Буй)</t>
  </si>
  <si>
    <t>МДОУ детский сад №5 «Лесовичок» комбинированного вида (г. Буй)</t>
  </si>
  <si>
    <t>МДОУдетский сад№3 «Родничок» (г. Буй)</t>
  </si>
  <si>
    <t>МДОУ детский сад№2 «Ивушка» общеразвивающего вида (г. Буй)</t>
  </si>
  <si>
    <t>МДОУ детский сад №7 «Светлячок» (г. Буй)</t>
  </si>
  <si>
    <t>МБДОУ детский сад № 1 «Тополёк» (г. Буй)</t>
  </si>
  <si>
    <t>МДОУ детский сад № 7 г. Галича (г. Галич)</t>
  </si>
  <si>
    <t>МДОУ детский сад № 10 г. Галича (г. Галич)</t>
  </si>
  <si>
    <t>МДОУ ЦРР - детский сад № 13 г. Галича (г. Галич)</t>
  </si>
  <si>
    <t>МДОУ детский сад № 8 г. Галича (г. Галич)</t>
  </si>
  <si>
    <t>МДОУ детский сад № 12  «Светлячок» г. Галича (г. Галич)</t>
  </si>
  <si>
    <t>МДОУ детский сад № 1 г. Галича (г. Галич)</t>
  </si>
  <si>
    <t>МДОУ детский сад № 11 г. Галича (г. Галич)</t>
  </si>
  <si>
    <t>МДОУ детский сад № 6 г. Галича (г. Галич)</t>
  </si>
  <si>
    <t>Детский сад №77 города Костромы (г. Кострома)</t>
  </si>
  <si>
    <t>Детский сад №7города Костромы (г. Кострома)</t>
  </si>
  <si>
    <t>Детский сад №78 города Костромы (г. Кострома)</t>
  </si>
  <si>
    <t>Детский сад №13 города Костромы (г. Кострома)</t>
  </si>
  <si>
    <t>Детский сад №59 города Костромы (г. Кострома)</t>
  </si>
  <si>
    <t>Детский сад №43 города Костромы (г. Кострома)</t>
  </si>
  <si>
    <t>Детский сад №84 города Костромы (г. Кострома)</t>
  </si>
  <si>
    <t>Детский сад №33 города Костромы (г. Кострома)</t>
  </si>
  <si>
    <t>Детский сад №44 города Костромы (г. Кострома)</t>
  </si>
  <si>
    <t>Детский сад №71 города Костромы (г. Кострома)</t>
  </si>
  <si>
    <t>Детский сад №75 города Костромы (г. Кострома)</t>
  </si>
  <si>
    <t>Детский сад №57 города Костромы (г. Кострома)</t>
  </si>
  <si>
    <t>Детский сад №1 города Костромы (г. Кострома)</t>
  </si>
  <si>
    <t>Детский сад №28 города Костромы (г. Кострома)</t>
  </si>
  <si>
    <t>Детский сад №4 города Костромы (г. Кострома)</t>
  </si>
  <si>
    <t>Детский сад №36 города Костромы (г. Кострома)</t>
  </si>
  <si>
    <t>Детский сад №56 города Костромы (г. Кострома)</t>
  </si>
  <si>
    <t>Детский сад №76 города Костромы (г. Кострома)</t>
  </si>
  <si>
    <t>Детский сад №73 города Костромы (г. Кострома)</t>
  </si>
  <si>
    <t>Детский сад №54 города Костромы (г. Кострома)</t>
  </si>
  <si>
    <t>Детский сад №67 города Костромы (г. Кострома)</t>
  </si>
  <si>
    <t>Детский сад №38 города Костромы (г. Кострома)</t>
  </si>
  <si>
    <t>Детский сад №27 города Костромы (г. Кострома)</t>
  </si>
  <si>
    <t>Детский сад №64 города Костромы (г. Кострома)</t>
  </si>
  <si>
    <t>Детский сад №16 города Костромы (г. Кострома)</t>
  </si>
  <si>
    <t>Детский сад №15 города Костромы (г. Кострома)</t>
  </si>
  <si>
    <t>Детский сад №49 города Костромы (г. Кострома)</t>
  </si>
  <si>
    <t>Детский сад №34 города Костромы (г. Кострома)</t>
  </si>
  <si>
    <t>Детский сад №88 города Костромы (г. Кострома)</t>
  </si>
  <si>
    <t>Детский сад №30 города Костромы (г. Кострома)</t>
  </si>
  <si>
    <t>Детский сад №53 города Костромы (г. Кострома)</t>
  </si>
  <si>
    <t>Детский сад №74 города Костромы (г. Кострома)</t>
  </si>
  <si>
    <t>Детский сад №70 города Костромы (г. Кострома)</t>
  </si>
  <si>
    <t>Детский сад №92 города Костромы (г. Кострома)</t>
  </si>
  <si>
    <t>Детский сад №42 города Костромы (г. Кострома)</t>
  </si>
  <si>
    <t>Детский сад №35 города Костромы (г. Кострома)</t>
  </si>
  <si>
    <t>Детский сад №48 города Костромы (г. Кострома)</t>
  </si>
  <si>
    <t>Детский сад №14 города Костромы (г. Кострома)</t>
  </si>
  <si>
    <t>Детский сад №46 города Костромы (г. Кострома)</t>
  </si>
  <si>
    <t>Детский сад №58 города Костромы (г. Кострома)</t>
  </si>
  <si>
    <t>Детский сад №2 города Костромы (г. Кострома)</t>
  </si>
  <si>
    <t>Детский сад №79 города Костромы (г. Кострома)</t>
  </si>
  <si>
    <t>Детский сад №41 города Костромы (г. Кострома)</t>
  </si>
  <si>
    <t>Детский сад №39 города Костромы (г. Кострома)</t>
  </si>
  <si>
    <t>Детский сад №69 города Костромы (г. Кострома)</t>
  </si>
  <si>
    <t>Детский сад №51 города Костромы (г. Кострома)</t>
  </si>
  <si>
    <t>Детский сад №52 города Костромы (г. Кострома)</t>
  </si>
  <si>
    <t>Детский сад №80 города Костромы (г. Кострома)</t>
  </si>
  <si>
    <t>Детский сад №22 города Костромы (г. Кострома)</t>
  </si>
  <si>
    <t>Детский сад №21 города Костромы (г. Кострома)</t>
  </si>
  <si>
    <t>Детский сад №25 города Костромы (г. Кострома)</t>
  </si>
  <si>
    <t>Детский сад №40 города Костромы (г. Кострома)</t>
  </si>
  <si>
    <t>Детский сад №68 города Костромы (г. Кострома)</t>
  </si>
  <si>
    <t>Детский сад №100 города Костромы (г. Кострома)</t>
  </si>
  <si>
    <t>Детский сад №62 города Костромы (г. Кострома)</t>
  </si>
  <si>
    <t>Детский сад №24 города Костромы (г. Кострома)</t>
  </si>
  <si>
    <t>Детский сад №82 города Костромы (г. Кострома)</t>
  </si>
  <si>
    <t>Детский сад №10 города Костромы (г. Кострома)</t>
  </si>
  <si>
    <t>Детский сад №66 города Костромы (г. Кострома)</t>
  </si>
  <si>
    <t>Детский сад №12 города Костромы (г. Кострома)</t>
  </si>
  <si>
    <t>Детский сад №89 города Костромы (г. Кострома)</t>
  </si>
  <si>
    <t>Детский сад №63 города Костромы (г. Кострома)</t>
  </si>
  <si>
    <t>Детский сад №61 города Костромы (г. Кострома)</t>
  </si>
  <si>
    <t>Детский сад №55 города Костромы (г. Кострома)</t>
  </si>
  <si>
    <t>Детский сад №5 города Костромы (г. Кострома)</t>
  </si>
  <si>
    <t>Детский сад №26 города Костромы (г. Кострома)</t>
  </si>
  <si>
    <t>Детский сад №17 города Костромы (г. Кострома)</t>
  </si>
  <si>
    <t>Детский сад №86 города Костромы (г. Кострома)</t>
  </si>
  <si>
    <t>Детский сад №3 города Костромы (г. Кострома)</t>
  </si>
  <si>
    <t>Детский сад №20 города Костромы (г. Кострома)</t>
  </si>
  <si>
    <t>МБДОУ д/с № 3 «Ромашка» (г. Мантурово)</t>
  </si>
  <si>
    <t>МБДОУ д/с № 8 «Звездочка» (г. Мантурово)</t>
  </si>
  <si>
    <t>МБДОУ д/с № 10 «Солнышко» (г. Мантурово)</t>
  </si>
  <si>
    <t>МБДОУ д/с № 1 «Улыбка» (г. Мантурово)</t>
  </si>
  <si>
    <t>МБДОУ д/с № 5 «Золотой петушок» (г. Мантурово)</t>
  </si>
  <si>
    <t>МБДОУ д/с № 4 «Огонек» (г. Мантурово)</t>
  </si>
  <si>
    <t>МБДОУ д/с № 7 «Сказка» (г. Мантурово)</t>
  </si>
  <si>
    <t>МБДОУ д/с № 2 «Малышка» (г. Мантурово)</t>
  </si>
  <si>
    <t>МДОУ «Центр развития ребенка- детский сад «Росинка» (г. Нерехта и Нерехтский р-н)</t>
  </si>
  <si>
    <t>МДОУ д/с «Улыбка» комбинированного вида (г. Нерехта и Нерехтский р-н)</t>
  </si>
  <si>
    <t>МДОУ д/с «Тополек» (г. Нерехта и Нерехтский р-н)</t>
  </si>
  <si>
    <t>МДОУ детский сад «Солнышко» (г. Нерехта и Нерехтский р-н)</t>
  </si>
  <si>
    <t>МДОУ детский сад «Светлячок» (г. Нерехта и Нерехтский р-н)</t>
  </si>
  <si>
    <t>МДОУ д/с «Малышок» (г. Нерехта и Нерехтский р-н)</t>
  </si>
  <si>
    <t>МДОУ детский сад «Колосок» (г. Нерехта и Нерехтский р-н)</t>
  </si>
  <si>
    <t>МДОУ детский сад «Ёлочка» (г. Нерехта и Нерехтский р-н)</t>
  </si>
  <si>
    <t>МДОУ детский сад «Ласточка» (г. Нерехта и Нерехтский р-н)</t>
  </si>
  <si>
    <t>МДОУ д /с «Дружба» (г. Нерехта и Нерехтский р-н)</t>
  </si>
  <si>
    <t>МДОУ детский сад «Огонёк» (г. Нерехта и Нерехтский р-н)</t>
  </si>
  <si>
    <t>МДОУ детский сад «Василек» (г. Нерехта и Нерехтский р-н)</t>
  </si>
  <si>
    <t>МДОУ детский сад №1 «Сказка» (г. Нея и Нейский р-н)</t>
  </si>
  <si>
    <t>МДОУ детский сад №6 «Колокольчик» (г. Нея и Нейский р-н)</t>
  </si>
  <si>
    <t>МДОУ детский сад №10 «Солнышко» (г. Нея и Нейский р-н)</t>
  </si>
  <si>
    <t>МДОУ детский сад №5 «Звёздочка» (г. Нея и Нейский р-н)</t>
  </si>
  <si>
    <t>МБДОУ «Детский сад № 12 «Рябинка»» (г. Шарья)</t>
  </si>
  <si>
    <t>МБДОУ «Детский сад №3» (г. Шарья)</t>
  </si>
  <si>
    <t>МБДОУ «Детский сад № 18» (г. Шарья)</t>
  </si>
  <si>
    <t>МБДОУ «Детский сад № 73 «Алёнушка»» (г. Шарья)</t>
  </si>
  <si>
    <t>МБДОУ «Детский сад № 6 «Семицветик»» (г. Шарья)</t>
  </si>
  <si>
    <t>МБДОУ «Детский сад № 1 «Берёзка»» (г. Шарья)</t>
  </si>
  <si>
    <t>МБДОУ«Детский сад№ 17«Сказка»» (г. Шарья)</t>
  </si>
  <si>
    <t>МБДОУ «Детский сад №7 «Золотой ключик»» (г. Шарья)</t>
  </si>
  <si>
    <t>МБДОУ «Детский сад №11 «Звездочка»» (г. Шарья)</t>
  </si>
  <si>
    <t>МБДОУ «Детский сад № 15 «Солнышко»» (г. Шарья)</t>
  </si>
  <si>
    <t>МБДОУ «Детский сад № 5» (г. Шарья)</t>
  </si>
  <si>
    <t>МБДОУ «Детский сад № 13 «Колокольчик»» (г. Шарья)</t>
  </si>
  <si>
    <t>МБДОУ «Детский сад № 14» (г. Шарья)</t>
  </si>
  <si>
    <t>МДОУ Толтуновский детский сад (Галичский р-н)</t>
  </si>
  <si>
    <t>МДОУ Михайловский детский сад (Галичский р-н)</t>
  </si>
  <si>
    <t>МДОУ Дмитриевский детский сад (Галичский р-н)</t>
  </si>
  <si>
    <t>МДОУ Россоловский детский сад общеразвивающего вида (Галичский р-н)</t>
  </si>
  <si>
    <t>Кадыйский р-н</t>
  </si>
  <si>
    <t>МКДОУ Котловский детский сад (Кадыйский р-н)</t>
  </si>
  <si>
    <t>МКДОУ Завражный детский сад (Кадыйский р-н)</t>
  </si>
  <si>
    <t>МКДОУ детский сад №1 п.Кадый (Кадыйский р-н)</t>
  </si>
  <si>
    <t>МКДОУ детский сад №3 п. Кадый (Кадыйский р-н)</t>
  </si>
  <si>
    <t>МКДОУ Вёшкинский детский сад (Кадыйский р-н)</t>
  </si>
  <si>
    <t>МДОУ «Детский сад № 2» (Кологривский р-н)</t>
  </si>
  <si>
    <t>МДОУ детский сад «Ромашка» (Кологривский р-н)</t>
  </si>
  <si>
    <t>МКДОУ «Детский сад «Колокольчик» деревни Коряково» (Костромской р-н)</t>
  </si>
  <si>
    <t>МКДОУ «Детский сад «Солнышко» поселка Сущёво» (Костромской р-н)</t>
  </si>
  <si>
    <t>МКДОУ «Детский сад «Солнышко» поселка Караваево» (Костромской р-н)</t>
  </si>
  <si>
    <t>МКДОУ «Детский сад «Веснушка» поселка Зарубино» (Костромской р-н)</t>
  </si>
  <si>
    <t>МКДОУ «Детский сад «Зоренька» села Ильинское» (Костромской р-н)</t>
  </si>
  <si>
    <t>МКДОУ «Детский сад № 2 «Вишенка» поселка Никольское» (Костромской р-н)</t>
  </si>
  <si>
    <t>МКДОУ «Детский сад «Аленушка» поселка Апраксино» (Костромской р-н)</t>
  </si>
  <si>
    <t>МКДОУ «Детский сад «Сказка» поселка Караваево» (Костромской р-н)</t>
  </si>
  <si>
    <t>МКДОУ «Детский сад «Родничок» села Яковлевское» (Костромской р-н)</t>
  </si>
  <si>
    <t>МКДОУ «Детский сад села Шунга» (Костромской р-н)</t>
  </si>
  <si>
    <t>МКДОУ «Детский сад «Ромашка» поселка Шувалово» (Костромской р-н)</t>
  </si>
  <si>
    <t>МКДОУ «Детский сад «Василёк» поселка Василево» (Костромской р-н)</t>
  </si>
  <si>
    <t>МКДОУ «Детский сад № 2 поселка Караваево» (Костромской р-н)</t>
  </si>
  <si>
    <t>МКДОУ «Детский сад села Саметь» (Костромской р-н)</t>
  </si>
  <si>
    <t>МКДОУ «Детский сад «Солнышко» деревни Середняя» (Костромской р-н)</t>
  </si>
  <si>
    <t>МКДОУ «Детский сад № 3 «Улыбка» поселка Караваево» (Костромской р-н)</t>
  </si>
  <si>
    <t>МКДОУ «Детский сад № 1 поселка Никольское» (Костромской р-н)</t>
  </si>
  <si>
    <t>МКДОУ «Детский сад «Колосок» поселка Сухоногово» (Костромской р-н)</t>
  </si>
  <si>
    <t>МКДОУ «Детский сад № 1 поселка Караваево» (Костромской р-н)</t>
  </si>
  <si>
    <t>МКДОУ «Детский сад «Ладушки» деревни Кузьмищи» (Костромской р-н)</t>
  </si>
  <si>
    <t>МКДОУ «Детский сад села Петрилово» (Костромской р-н)</t>
  </si>
  <si>
    <t>МКДОУ «Детский сад «Солнышко» поселка Безгачево» (Костромской р-н)</t>
  </si>
  <si>
    <t>МКДОУ «Детский сад «Родничок» села Минское» (Костромской р-н)</t>
  </si>
  <si>
    <t>МКДОУ «Детский сад № 4 поселка Красное-на-Волге» (Красносельский р-н)</t>
  </si>
  <si>
    <t>МКДОУ «Веселовский детский сад» (Красносельский р-н)</t>
  </si>
  <si>
    <t>МКДОУ «Детский сад № 1 «Солнышко» (Красносельский р-н)</t>
  </si>
  <si>
    <t>МКДОУ «Детский сад «Рассвет» поселка Красное-на-Волге» (Красносельский р-н)</t>
  </si>
  <si>
    <t>МКДОУ «Детский сад № 2 поселка Красное-на-Волге» (Красносельский р-н)</t>
  </si>
  <si>
    <t>МКДОУ «Шолоховский детский сад «Ленок»» (Красносельский р-н)</t>
  </si>
  <si>
    <t>МКДОУ «Сопыревский детский сад» (Красносельский р-н)</t>
  </si>
  <si>
    <t>МКДОУ «Сухарский детский сад» (Красносельский р-н)</t>
  </si>
  <si>
    <t>МКДОУ «Подольский детский сад» (Красносельский р-н)</t>
  </si>
  <si>
    <t>МКДОУ «Гравкарьерский детский сад «Березка»» (Красносельский р-н)</t>
  </si>
  <si>
    <t>МКДОУ «Боровиковский детский сад» (Красносельский р-н)</t>
  </si>
  <si>
    <t>МКДОУ «Ченцовский детский сад» (Красносельский р-н)</t>
  </si>
  <si>
    <t>МДОО Октябрьский Детский сад «Родничок» (Мантуровский р-н)</t>
  </si>
  <si>
    <t>МКДОУ Советский детский сад (Межевской р-н)</t>
  </si>
  <si>
    <t>МКДОУ Первомайский детский сад (Межевской р-н)</t>
  </si>
  <si>
    <t>МКДОУ Родинский детский сад (Межевской р-н)</t>
  </si>
  <si>
    <t>МКДОУ Георгиевский детский сад (Межевской р-н)</t>
  </si>
  <si>
    <t>МКДОУ Никольский детский сад (Межевской р-н)</t>
  </si>
  <si>
    <t>МДОУ детский сад «Солнышко» (Октябрьский р-н)</t>
  </si>
  <si>
    <t>МДОУ детский сад «Сказка» (Октябрьский р-н)</t>
  </si>
  <si>
    <t>МКДОУ детский сад «Теремок» (Островский р-н)</t>
  </si>
  <si>
    <t>МКДОУ Клеванцовский детский сад (Островский р-н)</t>
  </si>
  <si>
    <t>МКДОУ детский сад «Рябинка» (Островский р-н)</t>
  </si>
  <si>
    <t>МКДОУ детский сад «Калинка» (Островский р-н)</t>
  </si>
  <si>
    <t>МКДОУ Краснополянский детский сад (Островский р-н)</t>
  </si>
  <si>
    <t>МДОУ Леденгский детский сад (Павинский р-н)</t>
  </si>
  <si>
    <t>МДОУ детский сад «Алёнушка» (Павинский р-н)</t>
  </si>
  <si>
    <t>МДОУ Фуровский детский сад (Павинский р-н)</t>
  </si>
  <si>
    <t>МДОУ детский сад №2 (Павинский р-н)</t>
  </si>
  <si>
    <t>МДОУ детский сад льнозавода (Павинский р-н)</t>
  </si>
  <si>
    <t>МКДОУ детский сад «Тополек» (Парфеньевский р-н)</t>
  </si>
  <si>
    <t>МКДОУ детский сад «Березка» (Парфеньевский р-н)</t>
  </si>
  <si>
    <t>МКДОУ детский сад «Сказка» (Парфеньевский р-н)</t>
  </si>
  <si>
    <t>МКДОУ детский сад «Теремок» (Парфеньевский р-н)</t>
  </si>
  <si>
    <t>МКДОУ Якшангский детский сад (Поназыревский р-н)</t>
  </si>
  <si>
    <t>МКДОУ Поназыревский детский сад №2 (Поназыревский р-н)</t>
  </si>
  <si>
    <t>МКДОУ Полдневицкий детский сад (Поназыревский р-н)</t>
  </si>
  <si>
    <t>МКДОУ Поназыревский детский сад №1 (Поназыревский р-н)</t>
  </si>
  <si>
    <t>МДОУ Воздвиженский детский сад (Пыщугский р-н)</t>
  </si>
  <si>
    <t>МДОУ Боровской детский сад (Пыщугский р-н)</t>
  </si>
  <si>
    <t>МДОУ детский сад «Солнышко» (Пыщугский р-н)</t>
  </si>
  <si>
    <t>МКДОУ «Гнездниковский детский сад «Колосок» (Солигаличский р-н)</t>
  </si>
  <si>
    <t>МКДОУ «Детский сад «Солнышко» (Солигаличский р-н)</t>
  </si>
  <si>
    <t>МКДОУ «Детский сад №1» (Солигаличский р-н)</t>
  </si>
  <si>
    <t>МКДОУ «Детский сад №2» (Солигаличский р-н)</t>
  </si>
  <si>
    <t>МКДОУ «Корцовский детский сад» (Солигаличский р-н)</t>
  </si>
  <si>
    <t>МДОУ Дружбинский ДС «Колокольчик» (Судиславский р-н)</t>
  </si>
  <si>
    <t>МДОУ Западный ДС (Судиславский р-н)</t>
  </si>
  <si>
    <t>МДОУ ДС «Солнышко» (Судиславский р-н)</t>
  </si>
  <si>
    <t>МДОУ ДС «Березка» (Судиславский р-н)</t>
  </si>
  <si>
    <t>МДОУ ДС «Петушок» (Судиславский р-н)</t>
  </si>
  <si>
    <t>Ченцовский детский сад (Сусанинский р-н)</t>
  </si>
  <si>
    <t>Детский сад №2 п. Сусанино (Сусанинский р-н)</t>
  </si>
  <si>
    <t>Сумароковский детский сад (Сусанинский р-н)</t>
  </si>
  <si>
    <t>Детский сад № 5 п. Сусанино (Сусанинский р-н)</t>
  </si>
  <si>
    <t>МДОУ Зебляковский детский сад (Шарьинский р-н)</t>
  </si>
  <si>
    <t>МДОУ Ивановский детский сад (Шарьинский р-н)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</si>
</sst>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2" fontId="0" fillId="0" borderId="0" xfId="0" applyNumberFormat="1" applyAlignment="1" applyProtection="1">
      <alignment horizontal="right"/>
    </xf>
  </cellXfs>
  <cellStyles count="1">
    <cellStyle name="Обычный" xfId="0" builtinId="0"/>
  </cellStyles>
  <dxfs count="167"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alignment horizontal="general" vertical="top" textRotation="0" wrapText="1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numFmt numFmtId="164" formatCode="0.0"/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3" name="Таблица3" displayName="Таблица3" ref="A1:AA217" totalsRowCount="1" headerRowDxfId="166" dataDxfId="165">
  <autoFilter ref="A1:AA216"/>
  <sortState ref="A2:AA216">
    <sortCondition ref="A2:A216"/>
    <sortCondition descending="1" ref="C2:C216"/>
  </sortState>
  <tableColumns count="27">
    <tableColumn id="1" name="Муниципалитет" dataDxfId="162"/>
    <tableColumn id="2" name="ОО" dataDxfId="161"/>
    <tableColumn id="3" name="Всего баллов" totalsRowFunction="average" dataDxfId="160" totalsRowDxfId="135"/>
    <tableColumn id="4" name="Интегральный индекс качества" totalsRowFunction="average" dataDxfId="159" totalsRowDxfId="134"/>
    <tableColumn id="5" name="Критерий 1. Открытость и доступность информации об организации, осуществляющей образовательную деятельность" totalsRowFunction="average" dataDxfId="158" totalsRowDxfId="133"/>
    <tableColumn id="6" name="Индекс по Критерию 1" totalsRowFunction="average" dataDxfId="157" totalsRowDxfId="132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156" totalsRowDxfId="131"/>
    <tableColumn id="8" name="1.2. Наличие в сети интернет сведений о педагогических работниках организации" totalsRowFunction="average" dataDxfId="155" totalsRowDxfId="130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154" totalsRowDxfId="129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153" totalsRowDxfId="128"/>
    <tableColumn id="11" name="Критерий 2. Комфортность условий в которых осуществляется образовательная деятельность" totalsRowFunction="average" dataDxfId="152" totalsRowDxfId="127"/>
    <tableColumn id="12" name="Индекс по Критерию 2" totalsRowFunction="average" dataDxfId="151" totalsRowDxfId="126"/>
    <tableColumn id="13" name="2.1. Материально-техническое и информационное обеспечение ОО" totalsRowFunction="average" dataDxfId="150" totalsRowDxfId="125"/>
    <tableColumn id="14" name="2.2. Наличие необходимых условий для охраны и укрепления здоровья, организации питания обучающихся" totalsRowFunction="average" dataDxfId="149" totalsRowDxfId="124"/>
    <tableColumn id="15" name="2.3. Условия для индивидуальной работы с обучающимися" totalsRowFunction="average" dataDxfId="148" totalsRowDxfId="123"/>
    <tableColumn id="16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147" totalsRowDxfId="122"/>
    <tableColumn id="17" name="2.6. Наличие возможности оказания психолого-педагогической, медицинской и социальной помощи обучающимся" totalsRowFunction="average" dataDxfId="146" totalsRowDxfId="121"/>
    <tableColumn id="18" name="2.7. Наличие условий организации обучения и воспитания обучающихся с ограниченными возможностями здоровья и инвалидов" totalsRowFunction="average" dataDxfId="145" totalsRowDxfId="120"/>
    <tableColumn id="19" name="Критерий 3. Доброжелательность, вежливость, компетентность работников" totalsRowFunction="average" dataDxfId="144" totalsRowDxfId="119"/>
    <tableColumn id="20" name="Индекс по Критерию 3" totalsRowFunction="average" dataDxfId="143" totalsRowDxfId="118"/>
    <tableColumn id="21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142" totalsRowDxfId="117"/>
    <tableColumn id="22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141" totalsRowDxfId="116"/>
    <tableColumn id="23" name="Критерий 4. Удовлетворенность качеством образовательной деятельности организаций" totalsRowFunction="average" dataDxfId="140" totalsRowDxfId="115"/>
    <tableColumn id="24" name="Индекс по Критерию 4" totalsRowFunction="average" dataDxfId="139" totalsRowDxfId="114"/>
    <tableColumn id="25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138" totalsRowDxfId="113"/>
    <tableColumn id="26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137" totalsRowDxfId="112"/>
    <tableColumn id="27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136" totalsRowDxfId="1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B228" totalsRowCount="1" headerRowDxfId="54" dataDxfId="52" totalsRowDxfId="53">
  <autoFilter ref="A1:AB227"/>
  <sortState ref="A2:AB227">
    <sortCondition ref="A2:A227"/>
    <sortCondition descending="1" ref="C2:C227"/>
  </sortState>
  <tableColumns count="28">
    <tableColumn id="1" name="Муниципалитет" dataDxfId="110" totalsRowDxfId="109"/>
    <tableColumn id="2" name="ОО" dataDxfId="108" totalsRowDxfId="107"/>
    <tableColumn id="3" name="Всего баллов" totalsRowFunction="average" dataDxfId="106" totalsRowDxfId="105"/>
    <tableColumn id="4" name="Интегральный индекс качества" totalsRowFunction="average" dataDxfId="104" totalsRowDxfId="103"/>
    <tableColumn id="5" name="Критерий 1. Открытость и доступность информации об организации, осуществляющей образовательную деятельность" totalsRowFunction="average" dataDxfId="102" totalsRowDxfId="101"/>
    <tableColumn id="6" name="Индекс по Критерию 1" totalsRowFunction="average" dataDxfId="100" totalsRowDxfId="99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98" totalsRowDxfId="97"/>
    <tableColumn id="8" name="1.2. Наличие в сети интернет сведений о педагогических работниках организации" totalsRowFunction="average" dataDxfId="96" totalsRowDxfId="95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94" totalsRowDxfId="93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92" totalsRowDxfId="91"/>
    <tableColumn id="11" name="Критерий 2. Комфортность условий в которых осуществляется образовательная деятельность" totalsRowFunction="average" dataDxfId="90" totalsRowDxfId="89"/>
    <tableColumn id="12" name="Индекс по Критерию 2" totalsRowFunction="average" dataDxfId="88" totalsRowDxfId="87"/>
    <tableColumn id="13" name="2.1. Материально-техническое и информационное обеспечение ОО" totalsRowFunction="average" dataDxfId="86" totalsRowDxfId="85"/>
    <tableColumn id="14" name="2.2. Наличие необходимых условий для охраны и укрепления здоровья, организации питания обучающихся" totalsRowFunction="average" dataDxfId="84" totalsRowDxfId="83"/>
    <tableColumn id="15" name="2.3. Условия для индивидуальной работы с обучающимися" totalsRowFunction="average" dataDxfId="82" totalsRowDxfId="81"/>
    <tableColumn id="16" name="2.4. Наличие дополнительных образовательных программ" totalsRowFunction="average" dataDxfId="80" totalsRowDxfId="79"/>
    <tableColumn id="17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78" totalsRowDxfId="77"/>
    <tableColumn id="18" name="2.6. Наличие возможности оказания психолого-педагогической, медицинской и социальной помощи обучающимся" totalsRowFunction="average" dataDxfId="76" totalsRowDxfId="75"/>
    <tableColumn id="19" name="2.7. Наличие условий организации обучения и воспитания обучающихся с ограниченными возможностями здоровья и инвалидов" totalsRowFunction="average" dataDxfId="74" totalsRowDxfId="73"/>
    <tableColumn id="20" name="Критерий 3. Доброжелательность, вежливость, компетентность работников" totalsRowFunction="average" dataDxfId="72" totalsRowDxfId="71"/>
    <tableColumn id="21" name="Индекс по Критерию 3" totalsRowFunction="average" dataDxfId="70" totalsRowDxfId="69"/>
    <tableColumn id="22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68" totalsRowDxfId="67"/>
    <tableColumn id="23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66" totalsRowDxfId="65"/>
    <tableColumn id="24" name="Критерий 4. Удовлетворенность качеством образовательной деятельности организаций" totalsRowFunction="average" dataDxfId="64" totalsRowDxfId="63"/>
    <tableColumn id="25" name="Индекс по Критерию 4" totalsRowFunction="average" dataDxfId="62" totalsRowDxfId="61"/>
    <tableColumn id="26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60" totalsRowDxfId="59"/>
    <tableColumn id="27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58" totalsRowDxfId="57"/>
    <tableColumn id="28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56" totalsRowDxfId="5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B51" totalsRowCount="1" headerRowDxfId="164" dataDxfId="163">
  <autoFilter ref="A1:AB50"/>
  <tableColumns count="28">
    <tableColumn id="1" name="Муниципалитет"/>
    <tableColumn id="2" name="ОО"/>
    <tableColumn id="3" name="Всего баллов" totalsRowFunction="average" dataDxfId="51" totalsRowDxfId="50"/>
    <tableColumn id="4" name="Интегральный индекс качества" totalsRowFunction="average" dataDxfId="49" totalsRowDxfId="48"/>
    <tableColumn id="5" name="Критерий 1. Открытость и доступность информации об организации, осуществляющей образовательную деятельность" totalsRowFunction="average" dataDxfId="47" totalsRowDxfId="46"/>
    <tableColumn id="6" name="Индекс по Критерию 1" totalsRowFunction="average" dataDxfId="45" totalsRowDxfId="44"/>
    <tableColumn id="7" name="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" totalsRowFunction="average" dataDxfId="43" totalsRowDxfId="42"/>
    <tableColumn id="8" name="1.2. Наличие в сети интернет сведений о педагогических работниках организации" totalsRowFunction="average" dataDxfId="41" totalsRowDxfId="40"/>
    <tableColumn id="9" name="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" totalsRowFunction="average" dataDxfId="39" totalsRowDxfId="38"/>
    <tableColumn id="10" name="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" totalsRowFunction="average" dataDxfId="37" totalsRowDxfId="36"/>
    <tableColumn id="11" name="Критерий 2. Комфортность условий в которых осуществляется образовательная деятельность" totalsRowFunction="average" dataDxfId="35" totalsRowDxfId="34"/>
    <tableColumn id="12" name="Индекс по Критерию 2" totalsRowFunction="average" dataDxfId="33" totalsRowDxfId="32"/>
    <tableColumn id="13" name="2.1. Материально-техническое и информационное обеспечение ОО" totalsRowFunction="average" dataDxfId="31" totalsRowDxfId="30"/>
    <tableColumn id="14" name="2.2. Наличие необходимых условий для охраны и укрепления здоровья, организации питания обучающихся" totalsRowFunction="average" dataDxfId="29" totalsRowDxfId="28"/>
    <tableColumn id="15" name="2.3. Условия для индивидуальной работы с обучающимися" totalsRowFunction="average" dataDxfId="27" totalsRowDxfId="26"/>
    <tableColumn id="16" name="2.4. Наличие дополнительных образовательных программ" totalsRowFunction="average" dataDxfId="25" totalsRowDxfId="24"/>
    <tableColumn id="17" name="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" totalsRowFunction="average" dataDxfId="23" totalsRowDxfId="22"/>
    <tableColumn id="18" name="2.6. Наличие возможности оказания психолого-педагогической, медицинской и социальной помощи обучающимся" totalsRowFunction="average" dataDxfId="21" totalsRowDxfId="20"/>
    <tableColumn id="19" name="2.7. Наличие условий организации обучения и воспитания обучающихся с ограниченными возможностями здоровья и инвалидов" totalsRowFunction="average" dataDxfId="19" totalsRowDxfId="18"/>
    <tableColumn id="20" name="Критерий 3. Доброжелательность, вежливость, компетентность работников" totalsRowFunction="average" dataDxfId="17" totalsRowDxfId="16"/>
    <tableColumn id="21" name="Индекс по Критерию 3" totalsRowFunction="average" dataDxfId="15" totalsRowDxfId="14"/>
    <tableColumn id="22" name="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" totalsRowFunction="average" dataDxfId="13" totalsRowDxfId="12"/>
    <tableColumn id="23" name="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" totalsRowFunction="average" dataDxfId="11" totalsRowDxfId="10"/>
    <tableColumn id="24" name="Критерий 4. Удовлетворенность качеством образовательной деятельности организаций" totalsRowFunction="average" dataDxfId="9" totalsRowDxfId="8"/>
    <tableColumn id="25" name="Индекс по Критерию 4" totalsRowFunction="average" dataDxfId="7" totalsRowDxfId="6"/>
    <tableColumn id="26" name="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" totalsRowFunction="average" dataDxfId="5" totalsRowDxfId="4"/>
    <tableColumn id="27" name="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" totalsRowFunction="average" dataDxfId="3" totalsRowDxfId="2"/>
    <tableColumn id="28" name="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" totalsRowFunction="averag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82.42578125" bestFit="1" customWidth="1"/>
    <col min="3" max="3" width="15.140625" customWidth="1"/>
    <col min="4" max="4" width="15" customWidth="1"/>
    <col min="5" max="5" width="26.42578125" customWidth="1"/>
    <col min="6" max="6" width="12.7109375" customWidth="1"/>
    <col min="7" max="7" width="44.28515625" customWidth="1"/>
    <col min="8" max="8" width="27.5703125" customWidth="1"/>
    <col min="9" max="9" width="42.7109375" customWidth="1"/>
    <col min="10" max="10" width="41.28515625" customWidth="1"/>
    <col min="11" max="11" width="26.85546875" customWidth="1"/>
    <col min="12" max="12" width="15" customWidth="1"/>
    <col min="13" max="13" width="26.28515625" customWidth="1"/>
    <col min="14" max="14" width="33.85546875" customWidth="1"/>
    <col min="15" max="15" width="23.140625" customWidth="1"/>
    <col min="16" max="16" width="35" customWidth="1"/>
    <col min="17" max="17" width="30.85546875" customWidth="1"/>
    <col min="18" max="18" width="35.42578125" customWidth="1"/>
    <col min="19" max="19" width="30.85546875" customWidth="1"/>
    <col min="20" max="20" width="15.140625" customWidth="1"/>
    <col min="21" max="21" width="37" customWidth="1"/>
    <col min="22" max="22" width="41.5703125" customWidth="1"/>
    <col min="23" max="23" width="35.42578125" customWidth="1"/>
    <col min="24" max="24" width="14.140625" customWidth="1"/>
    <col min="25" max="25" width="35.42578125" customWidth="1"/>
    <col min="26" max="26" width="42.28515625" customWidth="1"/>
    <col min="27" max="27" width="46.5703125" customWidth="1"/>
  </cols>
  <sheetData>
    <row r="1" spans="1:27" s="6" customFormat="1" ht="117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92</v>
      </c>
      <c r="H1" s="9" t="s">
        <v>6</v>
      </c>
      <c r="I1" s="9" t="s">
        <v>93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 t="s">
        <v>22</v>
      </c>
      <c r="Y1" s="9" t="s">
        <v>23</v>
      </c>
      <c r="Z1" s="9" t="s">
        <v>24</v>
      </c>
      <c r="AA1" s="9" t="s">
        <v>25</v>
      </c>
    </row>
    <row r="2" spans="1:27" x14ac:dyDescent="0.25">
      <c r="A2" s="10" t="s">
        <v>26</v>
      </c>
      <c r="B2" s="10" t="s">
        <v>333</v>
      </c>
      <c r="C2" s="11">
        <v>563</v>
      </c>
      <c r="D2" s="11">
        <v>0.94</v>
      </c>
      <c r="E2" s="11">
        <v>30</v>
      </c>
      <c r="F2" s="11">
        <v>0.75</v>
      </c>
      <c r="G2" s="11">
        <v>8</v>
      </c>
      <c r="H2" s="11">
        <v>9</v>
      </c>
      <c r="I2" s="11">
        <v>8</v>
      </c>
      <c r="J2" s="11">
        <v>5</v>
      </c>
      <c r="K2" s="11">
        <v>33</v>
      </c>
      <c r="L2" s="11">
        <v>0.55000000000000004</v>
      </c>
      <c r="M2" s="11">
        <v>7</v>
      </c>
      <c r="N2" s="11">
        <v>9</v>
      </c>
      <c r="O2" s="11">
        <v>10</v>
      </c>
      <c r="P2" s="11">
        <v>3</v>
      </c>
      <c r="Q2" s="11">
        <v>2</v>
      </c>
      <c r="R2" s="11">
        <v>2</v>
      </c>
      <c r="S2" s="11">
        <v>200</v>
      </c>
      <c r="T2" s="11">
        <v>1</v>
      </c>
      <c r="U2" s="11">
        <v>100</v>
      </c>
      <c r="V2" s="11">
        <v>100</v>
      </c>
      <c r="W2" s="11">
        <v>300</v>
      </c>
      <c r="X2" s="11">
        <v>1</v>
      </c>
      <c r="Y2" s="11">
        <v>100</v>
      </c>
      <c r="Z2" s="11">
        <v>100</v>
      </c>
      <c r="AA2" s="11">
        <v>100</v>
      </c>
    </row>
    <row r="3" spans="1:27" x14ac:dyDescent="0.25">
      <c r="A3" s="10" t="s">
        <v>26</v>
      </c>
      <c r="B3" s="10" t="s">
        <v>334</v>
      </c>
      <c r="C3" s="11">
        <v>526.6</v>
      </c>
      <c r="D3" s="11">
        <v>0.88</v>
      </c>
      <c r="E3" s="11">
        <v>32.299999999999997</v>
      </c>
      <c r="F3" s="11">
        <v>0.81</v>
      </c>
      <c r="G3" s="11">
        <v>8.4</v>
      </c>
      <c r="H3" s="11">
        <v>9.9</v>
      </c>
      <c r="I3" s="11">
        <v>10</v>
      </c>
      <c r="J3" s="11">
        <v>4</v>
      </c>
      <c r="K3" s="11">
        <v>38.4</v>
      </c>
      <c r="L3" s="11">
        <v>0.64</v>
      </c>
      <c r="M3" s="11">
        <v>8.1</v>
      </c>
      <c r="N3" s="11">
        <v>7.9</v>
      </c>
      <c r="O3" s="11">
        <v>9.4</v>
      </c>
      <c r="P3" s="11">
        <v>7.8</v>
      </c>
      <c r="Q3" s="11">
        <v>5.2</v>
      </c>
      <c r="R3" s="11">
        <v>0</v>
      </c>
      <c r="S3" s="11">
        <v>200</v>
      </c>
      <c r="T3" s="11">
        <v>1</v>
      </c>
      <c r="U3" s="11">
        <v>100</v>
      </c>
      <c r="V3" s="11">
        <v>100</v>
      </c>
      <c r="W3" s="11">
        <v>255.9</v>
      </c>
      <c r="X3" s="11">
        <v>0.85</v>
      </c>
      <c r="Y3" s="11">
        <v>55.9</v>
      </c>
      <c r="Z3" s="11">
        <v>100</v>
      </c>
      <c r="AA3" s="11">
        <v>100</v>
      </c>
    </row>
    <row r="4" spans="1:27" x14ac:dyDescent="0.25">
      <c r="A4" s="10" t="s">
        <v>28</v>
      </c>
      <c r="B4" s="10" t="s">
        <v>335</v>
      </c>
      <c r="C4" s="11">
        <v>565.1</v>
      </c>
      <c r="D4" s="11">
        <v>0.94</v>
      </c>
      <c r="E4" s="11">
        <v>27.2</v>
      </c>
      <c r="F4" s="11">
        <v>0.68</v>
      </c>
      <c r="G4" s="11">
        <v>7.2</v>
      </c>
      <c r="H4" s="11">
        <v>6.7</v>
      </c>
      <c r="I4" s="11">
        <v>9.1</v>
      </c>
      <c r="J4" s="11">
        <v>4.2</v>
      </c>
      <c r="K4" s="11">
        <v>44.599999999999994</v>
      </c>
      <c r="L4" s="11">
        <v>0.74</v>
      </c>
      <c r="M4" s="11">
        <v>9.9</v>
      </c>
      <c r="N4" s="11">
        <v>10</v>
      </c>
      <c r="O4" s="11">
        <v>9.9</v>
      </c>
      <c r="P4" s="11">
        <v>3.1</v>
      </c>
      <c r="Q4" s="11">
        <v>9.6999999999999993</v>
      </c>
      <c r="R4" s="11">
        <v>2</v>
      </c>
      <c r="S4" s="11">
        <v>200</v>
      </c>
      <c r="T4" s="11">
        <v>1</v>
      </c>
      <c r="U4" s="11">
        <v>100</v>
      </c>
      <c r="V4" s="11">
        <v>100</v>
      </c>
      <c r="W4" s="11">
        <v>293.3</v>
      </c>
      <c r="X4" s="11">
        <v>0.98</v>
      </c>
      <c r="Y4" s="11">
        <v>93.3</v>
      </c>
      <c r="Z4" s="11">
        <v>100</v>
      </c>
      <c r="AA4" s="11">
        <v>100</v>
      </c>
    </row>
    <row r="5" spans="1:27" x14ac:dyDescent="0.25">
      <c r="A5" s="10" t="s">
        <v>28</v>
      </c>
      <c r="B5" s="10" t="s">
        <v>336</v>
      </c>
      <c r="C5" s="11">
        <v>561.5</v>
      </c>
      <c r="D5" s="11">
        <v>0.94</v>
      </c>
      <c r="E5" s="11">
        <v>28.4</v>
      </c>
      <c r="F5" s="11">
        <v>0.71</v>
      </c>
      <c r="G5" s="11">
        <v>7.3</v>
      </c>
      <c r="H5" s="11">
        <v>8</v>
      </c>
      <c r="I5" s="11">
        <v>9</v>
      </c>
      <c r="J5" s="11">
        <v>4.0999999999999996</v>
      </c>
      <c r="K5" s="11">
        <v>50.4</v>
      </c>
      <c r="L5" s="11">
        <v>0.84</v>
      </c>
      <c r="M5" s="11">
        <v>8.4</v>
      </c>
      <c r="N5" s="11">
        <v>10</v>
      </c>
      <c r="O5" s="11">
        <v>9.9</v>
      </c>
      <c r="P5" s="11">
        <v>4.0999999999999996</v>
      </c>
      <c r="Q5" s="11">
        <v>10</v>
      </c>
      <c r="R5" s="11">
        <v>8</v>
      </c>
      <c r="S5" s="11">
        <v>197.8</v>
      </c>
      <c r="T5" s="11">
        <v>0.99</v>
      </c>
      <c r="U5" s="11">
        <v>98.9</v>
      </c>
      <c r="V5" s="11">
        <v>98.9</v>
      </c>
      <c r="W5" s="11">
        <v>284.89999999999998</v>
      </c>
      <c r="X5" s="11">
        <v>0.95</v>
      </c>
      <c r="Y5" s="11">
        <v>88.2</v>
      </c>
      <c r="Z5" s="11">
        <v>97.8</v>
      </c>
      <c r="AA5" s="11">
        <v>98.9</v>
      </c>
    </row>
    <row r="6" spans="1:27" x14ac:dyDescent="0.25">
      <c r="A6" s="10" t="s">
        <v>28</v>
      </c>
      <c r="B6" s="10" t="s">
        <v>337</v>
      </c>
      <c r="C6" s="11">
        <v>539.90000000000009</v>
      </c>
      <c r="D6" s="11">
        <v>0.9</v>
      </c>
      <c r="E6" s="11">
        <v>29.599999999999998</v>
      </c>
      <c r="F6" s="11">
        <v>0.74</v>
      </c>
      <c r="G6" s="11">
        <v>8.1</v>
      </c>
      <c r="H6" s="11">
        <v>9.3000000000000007</v>
      </c>
      <c r="I6" s="11">
        <v>8.9</v>
      </c>
      <c r="J6" s="11">
        <v>3.3</v>
      </c>
      <c r="K6" s="11">
        <v>39.200000000000003</v>
      </c>
      <c r="L6" s="11">
        <v>0.65</v>
      </c>
      <c r="M6" s="11">
        <v>5.8</v>
      </c>
      <c r="N6" s="11">
        <v>9.9</v>
      </c>
      <c r="O6" s="11">
        <v>5.7</v>
      </c>
      <c r="P6" s="11">
        <v>4.0999999999999996</v>
      </c>
      <c r="Q6" s="11">
        <v>9.6999999999999993</v>
      </c>
      <c r="R6" s="11">
        <v>4</v>
      </c>
      <c r="S6" s="11">
        <v>197.4</v>
      </c>
      <c r="T6" s="11">
        <v>0.99</v>
      </c>
      <c r="U6" s="11">
        <v>98.7</v>
      </c>
      <c r="V6" s="11">
        <v>98.7</v>
      </c>
      <c r="W6" s="11">
        <v>273.70000000000005</v>
      </c>
      <c r="X6" s="11">
        <v>0.91</v>
      </c>
      <c r="Y6" s="11">
        <v>82.9</v>
      </c>
      <c r="Z6" s="11">
        <v>94.7</v>
      </c>
      <c r="AA6" s="11">
        <v>96.1</v>
      </c>
    </row>
    <row r="7" spans="1:27" x14ac:dyDescent="0.25">
      <c r="A7" s="10" t="s">
        <v>28</v>
      </c>
      <c r="B7" s="10" t="s">
        <v>338</v>
      </c>
      <c r="C7" s="11">
        <v>527.09999999999991</v>
      </c>
      <c r="D7" s="11">
        <v>0.88</v>
      </c>
      <c r="E7" s="11">
        <v>26.3</v>
      </c>
      <c r="F7" s="11">
        <v>0.66</v>
      </c>
      <c r="G7" s="11">
        <v>7.1</v>
      </c>
      <c r="H7" s="11">
        <v>6.6</v>
      </c>
      <c r="I7" s="11">
        <v>8.9</v>
      </c>
      <c r="J7" s="11">
        <v>3.7</v>
      </c>
      <c r="K7" s="11">
        <v>33.699999999999996</v>
      </c>
      <c r="L7" s="11">
        <v>0.56000000000000005</v>
      </c>
      <c r="M7" s="11">
        <v>5.8</v>
      </c>
      <c r="N7" s="11">
        <v>7.6</v>
      </c>
      <c r="O7" s="11">
        <v>9.1999999999999993</v>
      </c>
      <c r="P7" s="11">
        <v>5.8</v>
      </c>
      <c r="Q7" s="11">
        <v>5.3</v>
      </c>
      <c r="R7" s="11">
        <v>0</v>
      </c>
      <c r="S7" s="11">
        <v>197.3</v>
      </c>
      <c r="T7" s="11">
        <v>0.99</v>
      </c>
      <c r="U7" s="11">
        <v>100</v>
      </c>
      <c r="V7" s="11">
        <v>97.3</v>
      </c>
      <c r="W7" s="11">
        <v>269.79999999999995</v>
      </c>
      <c r="X7" s="11">
        <v>0.9</v>
      </c>
      <c r="Y7" s="11">
        <v>76.7</v>
      </c>
      <c r="Z7" s="11">
        <v>94.5</v>
      </c>
      <c r="AA7" s="11">
        <v>98.6</v>
      </c>
    </row>
    <row r="8" spans="1:27" x14ac:dyDescent="0.25">
      <c r="A8" s="10" t="s">
        <v>28</v>
      </c>
      <c r="B8" s="10" t="s">
        <v>339</v>
      </c>
      <c r="C8" s="11">
        <v>520.70000000000005</v>
      </c>
      <c r="D8" s="11">
        <v>0.87</v>
      </c>
      <c r="E8" s="11">
        <v>28.6</v>
      </c>
      <c r="F8" s="11">
        <v>0.72</v>
      </c>
      <c r="G8" s="11">
        <v>7.5</v>
      </c>
      <c r="H8" s="11">
        <v>8.3000000000000007</v>
      </c>
      <c r="I8" s="11">
        <v>9</v>
      </c>
      <c r="J8" s="11">
        <v>3.8</v>
      </c>
      <c r="K8" s="11">
        <v>34.400000000000006</v>
      </c>
      <c r="L8" s="11">
        <v>0.56999999999999995</v>
      </c>
      <c r="M8" s="11">
        <v>8.3000000000000007</v>
      </c>
      <c r="N8" s="11">
        <v>10</v>
      </c>
      <c r="O8" s="11">
        <v>4.9000000000000004</v>
      </c>
      <c r="P8" s="11">
        <v>7.6</v>
      </c>
      <c r="Q8" s="11">
        <v>1.6</v>
      </c>
      <c r="R8" s="11">
        <v>2</v>
      </c>
      <c r="S8" s="11">
        <v>196.2</v>
      </c>
      <c r="T8" s="11">
        <v>0.98</v>
      </c>
      <c r="U8" s="11">
        <v>100</v>
      </c>
      <c r="V8" s="11">
        <v>96.2</v>
      </c>
      <c r="W8" s="11">
        <v>261.5</v>
      </c>
      <c r="X8" s="11">
        <v>0.87</v>
      </c>
      <c r="Y8" s="11">
        <v>76.900000000000006</v>
      </c>
      <c r="Z8" s="11">
        <v>92.3</v>
      </c>
      <c r="AA8" s="11">
        <v>92.3</v>
      </c>
    </row>
    <row r="9" spans="1:27" x14ac:dyDescent="0.25">
      <c r="A9" s="10" t="s">
        <v>28</v>
      </c>
      <c r="B9" s="10" t="s">
        <v>340</v>
      </c>
      <c r="C9" s="11">
        <v>516.5</v>
      </c>
      <c r="D9" s="11">
        <v>0.86</v>
      </c>
      <c r="E9" s="11">
        <v>29.799999999999997</v>
      </c>
      <c r="F9" s="11">
        <v>0.75</v>
      </c>
      <c r="G9" s="11">
        <v>7.8</v>
      </c>
      <c r="H9" s="11">
        <v>8.6</v>
      </c>
      <c r="I9" s="11">
        <v>9</v>
      </c>
      <c r="J9" s="11">
        <v>4.4000000000000004</v>
      </c>
      <c r="K9" s="11">
        <v>27.199999999999996</v>
      </c>
      <c r="L9" s="11">
        <v>0.45</v>
      </c>
      <c r="M9" s="11">
        <v>4.8</v>
      </c>
      <c r="N9" s="11">
        <v>8.9</v>
      </c>
      <c r="O9" s="11">
        <v>3.4</v>
      </c>
      <c r="P9" s="11">
        <v>2.5</v>
      </c>
      <c r="Q9" s="11">
        <v>5.6</v>
      </c>
      <c r="R9" s="11">
        <v>2</v>
      </c>
      <c r="S9" s="11">
        <v>191.89999999999998</v>
      </c>
      <c r="T9" s="11">
        <v>0.96</v>
      </c>
      <c r="U9" s="11">
        <v>97.3</v>
      </c>
      <c r="V9" s="11">
        <v>94.6</v>
      </c>
      <c r="W9" s="11">
        <v>267.60000000000002</v>
      </c>
      <c r="X9" s="11">
        <v>0.89</v>
      </c>
      <c r="Y9" s="11">
        <v>78.400000000000006</v>
      </c>
      <c r="Z9" s="11">
        <v>94.6</v>
      </c>
      <c r="AA9" s="11">
        <v>94.6</v>
      </c>
    </row>
    <row r="10" spans="1:27" x14ac:dyDescent="0.25">
      <c r="A10" s="10" t="s">
        <v>28</v>
      </c>
      <c r="B10" s="10" t="s">
        <v>341</v>
      </c>
      <c r="C10" s="11">
        <v>329.6</v>
      </c>
      <c r="D10" s="11">
        <v>0.55000000000000004</v>
      </c>
      <c r="E10" s="11">
        <v>27.2</v>
      </c>
      <c r="F10" s="11">
        <v>0.68</v>
      </c>
      <c r="G10" s="11">
        <v>8.1</v>
      </c>
      <c r="H10" s="11">
        <v>8.4</v>
      </c>
      <c r="I10" s="11">
        <v>8.5</v>
      </c>
      <c r="J10" s="11">
        <v>2.2000000000000002</v>
      </c>
      <c r="K10" s="11">
        <v>32.4</v>
      </c>
      <c r="L10" s="11">
        <v>0.54</v>
      </c>
      <c r="M10" s="11">
        <v>7.4</v>
      </c>
      <c r="N10" s="11">
        <v>8.5</v>
      </c>
      <c r="O10" s="11">
        <v>6.6</v>
      </c>
      <c r="P10" s="11">
        <v>6.2</v>
      </c>
      <c r="Q10" s="11">
        <v>0.7</v>
      </c>
      <c r="R10" s="11">
        <v>3</v>
      </c>
      <c r="S10" s="11">
        <v>126.7</v>
      </c>
      <c r="T10" s="11">
        <v>0.63</v>
      </c>
      <c r="U10" s="11">
        <v>66.7</v>
      </c>
      <c r="V10" s="11">
        <v>60</v>
      </c>
      <c r="W10" s="11">
        <v>143.30000000000001</v>
      </c>
      <c r="X10" s="11">
        <v>0.48</v>
      </c>
      <c r="Y10" s="11">
        <v>40</v>
      </c>
      <c r="Z10" s="11">
        <v>53.3</v>
      </c>
      <c r="AA10" s="11">
        <v>50</v>
      </c>
    </row>
    <row r="11" spans="1:27" x14ac:dyDescent="0.25">
      <c r="A11" s="10" t="s">
        <v>32</v>
      </c>
      <c r="B11" s="10" t="s">
        <v>342</v>
      </c>
      <c r="C11" s="11">
        <v>579.79999999999995</v>
      </c>
      <c r="D11" s="11">
        <v>0.97</v>
      </c>
      <c r="E11" s="11">
        <v>32.4</v>
      </c>
      <c r="F11" s="11">
        <v>0.81</v>
      </c>
      <c r="G11" s="11">
        <v>6</v>
      </c>
      <c r="H11" s="11">
        <v>10</v>
      </c>
      <c r="I11" s="11">
        <v>10</v>
      </c>
      <c r="J11" s="11">
        <v>6.4</v>
      </c>
      <c r="K11" s="11">
        <v>53.3</v>
      </c>
      <c r="L11" s="11">
        <v>0.89</v>
      </c>
      <c r="M11" s="11">
        <v>7.9</v>
      </c>
      <c r="N11" s="11">
        <v>9</v>
      </c>
      <c r="O11" s="11">
        <v>9.9</v>
      </c>
      <c r="P11" s="11">
        <v>9.5</v>
      </c>
      <c r="Q11" s="11">
        <v>10</v>
      </c>
      <c r="R11" s="11">
        <v>7</v>
      </c>
      <c r="S11" s="11">
        <v>200</v>
      </c>
      <c r="T11" s="11">
        <v>1</v>
      </c>
      <c r="U11" s="11">
        <v>100</v>
      </c>
      <c r="V11" s="11">
        <v>100</v>
      </c>
      <c r="W11" s="11">
        <v>294.10000000000002</v>
      </c>
      <c r="X11" s="11">
        <v>0.98</v>
      </c>
      <c r="Y11" s="11">
        <v>94.1</v>
      </c>
      <c r="Z11" s="11">
        <v>100</v>
      </c>
      <c r="AA11" s="11">
        <v>100</v>
      </c>
    </row>
    <row r="12" spans="1:27" x14ac:dyDescent="0.25">
      <c r="A12" s="10" t="s">
        <v>32</v>
      </c>
      <c r="B12" s="10" t="s">
        <v>343</v>
      </c>
      <c r="C12" s="11">
        <v>574.9</v>
      </c>
      <c r="D12" s="11">
        <v>0.96</v>
      </c>
      <c r="E12" s="11">
        <v>35</v>
      </c>
      <c r="F12" s="11">
        <v>0.88</v>
      </c>
      <c r="G12" s="11">
        <v>9</v>
      </c>
      <c r="H12" s="11">
        <v>9</v>
      </c>
      <c r="I12" s="11">
        <v>10</v>
      </c>
      <c r="J12" s="11">
        <v>7</v>
      </c>
      <c r="K12" s="11">
        <v>39.9</v>
      </c>
      <c r="L12" s="11">
        <v>0.67</v>
      </c>
      <c r="M12" s="11">
        <v>7</v>
      </c>
      <c r="N12" s="11">
        <v>10</v>
      </c>
      <c r="O12" s="11">
        <v>9.5</v>
      </c>
      <c r="P12" s="11">
        <v>7.4</v>
      </c>
      <c r="Q12" s="11">
        <v>6</v>
      </c>
      <c r="R12" s="11">
        <v>0</v>
      </c>
      <c r="S12" s="11">
        <v>200</v>
      </c>
      <c r="T12" s="11">
        <v>1</v>
      </c>
      <c r="U12" s="11">
        <v>100</v>
      </c>
      <c r="V12" s="11">
        <v>100</v>
      </c>
      <c r="W12" s="11">
        <v>300</v>
      </c>
      <c r="X12" s="11">
        <v>1</v>
      </c>
      <c r="Y12" s="11">
        <v>100</v>
      </c>
      <c r="Z12" s="11">
        <v>100</v>
      </c>
      <c r="AA12" s="11">
        <v>100</v>
      </c>
    </row>
    <row r="13" spans="1:27" x14ac:dyDescent="0.25">
      <c r="A13" s="10" t="s">
        <v>32</v>
      </c>
      <c r="B13" s="10" t="s">
        <v>344</v>
      </c>
      <c r="C13" s="11">
        <v>571.29999999999995</v>
      </c>
      <c r="D13" s="11">
        <v>0.95</v>
      </c>
      <c r="E13" s="11">
        <v>31.5</v>
      </c>
      <c r="F13" s="11">
        <v>0.79</v>
      </c>
      <c r="G13" s="11">
        <v>5.5</v>
      </c>
      <c r="H13" s="11">
        <v>9</v>
      </c>
      <c r="I13" s="11">
        <v>10</v>
      </c>
      <c r="J13" s="11">
        <v>7</v>
      </c>
      <c r="K13" s="11">
        <v>39.799999999999997</v>
      </c>
      <c r="L13" s="11">
        <v>0.66</v>
      </c>
      <c r="M13" s="11">
        <v>6.5</v>
      </c>
      <c r="N13" s="11">
        <v>10</v>
      </c>
      <c r="O13" s="11">
        <v>6</v>
      </c>
      <c r="P13" s="11">
        <v>6.3</v>
      </c>
      <c r="Q13" s="11">
        <v>10</v>
      </c>
      <c r="R13" s="11">
        <v>1</v>
      </c>
      <c r="S13" s="11">
        <v>200</v>
      </c>
      <c r="T13" s="11">
        <v>1</v>
      </c>
      <c r="U13" s="11">
        <v>100</v>
      </c>
      <c r="V13" s="11">
        <v>100</v>
      </c>
      <c r="W13" s="11">
        <v>300</v>
      </c>
      <c r="X13" s="11">
        <v>1</v>
      </c>
      <c r="Y13" s="11">
        <v>100</v>
      </c>
      <c r="Z13" s="11">
        <v>100</v>
      </c>
      <c r="AA13" s="11">
        <v>100</v>
      </c>
    </row>
    <row r="14" spans="1:27" x14ac:dyDescent="0.25">
      <c r="A14" s="10" t="s">
        <v>32</v>
      </c>
      <c r="B14" s="10" t="s">
        <v>345</v>
      </c>
      <c r="C14" s="11">
        <v>564.79999999999995</v>
      </c>
      <c r="D14" s="11">
        <v>0.94</v>
      </c>
      <c r="E14" s="11">
        <v>30.5</v>
      </c>
      <c r="F14" s="11">
        <v>0.76</v>
      </c>
      <c r="G14" s="11">
        <v>7</v>
      </c>
      <c r="H14" s="11">
        <v>9</v>
      </c>
      <c r="I14" s="11">
        <v>8</v>
      </c>
      <c r="J14" s="11">
        <v>6.5</v>
      </c>
      <c r="K14" s="11">
        <v>34.299999999999997</v>
      </c>
      <c r="L14" s="11">
        <v>0.56999999999999995</v>
      </c>
      <c r="M14" s="11">
        <v>8</v>
      </c>
      <c r="N14" s="11">
        <v>10</v>
      </c>
      <c r="O14" s="11">
        <v>5.9</v>
      </c>
      <c r="P14" s="11">
        <v>3.4</v>
      </c>
      <c r="Q14" s="11">
        <v>6</v>
      </c>
      <c r="R14" s="11">
        <v>1</v>
      </c>
      <c r="S14" s="11">
        <v>200</v>
      </c>
      <c r="T14" s="11">
        <v>1</v>
      </c>
      <c r="U14" s="11">
        <v>100</v>
      </c>
      <c r="V14" s="11">
        <v>100</v>
      </c>
      <c r="W14" s="11">
        <v>300</v>
      </c>
      <c r="X14" s="11">
        <v>1</v>
      </c>
      <c r="Y14" s="11">
        <v>100</v>
      </c>
      <c r="Z14" s="11">
        <v>100</v>
      </c>
      <c r="AA14" s="11">
        <v>100</v>
      </c>
    </row>
    <row r="15" spans="1:27" x14ac:dyDescent="0.25">
      <c r="A15" s="10" t="s">
        <v>32</v>
      </c>
      <c r="B15" s="10" t="s">
        <v>346</v>
      </c>
      <c r="C15" s="11">
        <v>551.1</v>
      </c>
      <c r="D15" s="11">
        <v>0.92</v>
      </c>
      <c r="E15" s="11">
        <v>34</v>
      </c>
      <c r="F15" s="11">
        <v>0.85</v>
      </c>
      <c r="G15" s="11">
        <v>7.5</v>
      </c>
      <c r="H15" s="11">
        <v>10</v>
      </c>
      <c r="I15" s="11">
        <v>10</v>
      </c>
      <c r="J15" s="11">
        <v>6.5</v>
      </c>
      <c r="K15" s="11">
        <v>32</v>
      </c>
      <c r="L15" s="11">
        <v>0.53</v>
      </c>
      <c r="M15" s="11">
        <v>2.9</v>
      </c>
      <c r="N15" s="11">
        <v>9.9</v>
      </c>
      <c r="O15" s="11">
        <v>9.3000000000000007</v>
      </c>
      <c r="P15" s="11">
        <v>3</v>
      </c>
      <c r="Q15" s="11">
        <v>5.9</v>
      </c>
      <c r="R15" s="11">
        <v>1</v>
      </c>
      <c r="S15" s="11">
        <v>200</v>
      </c>
      <c r="T15" s="11">
        <v>1</v>
      </c>
      <c r="U15" s="11">
        <v>100</v>
      </c>
      <c r="V15" s="11">
        <v>100</v>
      </c>
      <c r="W15" s="11">
        <v>285.10000000000002</v>
      </c>
      <c r="X15" s="11">
        <v>0.95</v>
      </c>
      <c r="Y15" s="11">
        <v>89.4</v>
      </c>
      <c r="Z15" s="11">
        <v>95.7</v>
      </c>
      <c r="AA15" s="11">
        <v>100</v>
      </c>
    </row>
    <row r="16" spans="1:27" x14ac:dyDescent="0.25">
      <c r="A16" s="10" t="s">
        <v>32</v>
      </c>
      <c r="B16" s="10" t="s">
        <v>347</v>
      </c>
      <c r="C16" s="11">
        <v>544.1</v>
      </c>
      <c r="D16" s="11">
        <v>0.91</v>
      </c>
      <c r="E16" s="11">
        <v>36.9</v>
      </c>
      <c r="F16" s="11">
        <v>0.92</v>
      </c>
      <c r="G16" s="11">
        <v>10</v>
      </c>
      <c r="H16" s="11">
        <v>10</v>
      </c>
      <c r="I16" s="11">
        <v>10</v>
      </c>
      <c r="J16" s="11">
        <v>6.9</v>
      </c>
      <c r="K16" s="11">
        <v>27.200000000000003</v>
      </c>
      <c r="L16" s="11">
        <v>0.45</v>
      </c>
      <c r="M16" s="11">
        <v>4.8</v>
      </c>
      <c r="N16" s="11">
        <v>8</v>
      </c>
      <c r="O16" s="11">
        <v>4.9000000000000004</v>
      </c>
      <c r="P16" s="11">
        <v>1.9</v>
      </c>
      <c r="Q16" s="11">
        <v>5.6</v>
      </c>
      <c r="R16" s="11">
        <v>2</v>
      </c>
      <c r="S16" s="11">
        <v>200</v>
      </c>
      <c r="T16" s="11">
        <v>1</v>
      </c>
      <c r="U16" s="11">
        <v>100</v>
      </c>
      <c r="V16" s="11">
        <v>100</v>
      </c>
      <c r="W16" s="11">
        <v>280</v>
      </c>
      <c r="X16" s="11">
        <v>0.93</v>
      </c>
      <c r="Y16" s="11">
        <v>80</v>
      </c>
      <c r="Z16" s="11">
        <v>100</v>
      </c>
      <c r="AA16" s="11">
        <v>100</v>
      </c>
    </row>
    <row r="17" spans="1:27" x14ac:dyDescent="0.25">
      <c r="A17" s="10" t="s">
        <v>32</v>
      </c>
      <c r="B17" s="10" t="s">
        <v>348</v>
      </c>
      <c r="C17" s="11">
        <v>511.00000000000006</v>
      </c>
      <c r="D17" s="11">
        <v>0.85</v>
      </c>
      <c r="E17" s="11">
        <v>23.9</v>
      </c>
      <c r="F17" s="11">
        <v>0.6</v>
      </c>
      <c r="G17" s="11">
        <v>2.9</v>
      </c>
      <c r="H17" s="11">
        <v>7.8</v>
      </c>
      <c r="I17" s="11">
        <v>7.5</v>
      </c>
      <c r="J17" s="11">
        <v>5.7</v>
      </c>
      <c r="K17" s="11">
        <v>38.4</v>
      </c>
      <c r="L17" s="11">
        <v>0.64</v>
      </c>
      <c r="M17" s="11">
        <v>6.3</v>
      </c>
      <c r="N17" s="11">
        <v>9.8000000000000007</v>
      </c>
      <c r="O17" s="11">
        <v>9.4</v>
      </c>
      <c r="P17" s="11">
        <v>7.1</v>
      </c>
      <c r="Q17" s="11">
        <v>5.8</v>
      </c>
      <c r="R17" s="11">
        <v>0</v>
      </c>
      <c r="S17" s="11">
        <v>186.5</v>
      </c>
      <c r="T17" s="11">
        <v>0.93</v>
      </c>
      <c r="U17" s="11">
        <v>97.3</v>
      </c>
      <c r="V17" s="11">
        <v>89.2</v>
      </c>
      <c r="W17" s="11">
        <v>262.20000000000005</v>
      </c>
      <c r="X17" s="11">
        <v>0.87</v>
      </c>
      <c r="Y17" s="11">
        <v>75.7</v>
      </c>
      <c r="Z17" s="11">
        <v>91.9</v>
      </c>
      <c r="AA17" s="11">
        <v>94.6</v>
      </c>
    </row>
    <row r="18" spans="1:27" x14ac:dyDescent="0.25">
      <c r="A18" s="10" t="s">
        <v>32</v>
      </c>
      <c r="B18" s="10" t="s">
        <v>349</v>
      </c>
      <c r="C18" s="11">
        <v>414.70000000000005</v>
      </c>
      <c r="D18" s="11">
        <v>0.69</v>
      </c>
      <c r="E18" s="11">
        <v>26.2</v>
      </c>
      <c r="F18" s="11">
        <v>0.66</v>
      </c>
      <c r="G18" s="11">
        <v>4.2</v>
      </c>
      <c r="H18" s="11">
        <v>8.6999999999999993</v>
      </c>
      <c r="I18" s="11">
        <v>9.8000000000000007</v>
      </c>
      <c r="J18" s="11">
        <v>3.5</v>
      </c>
      <c r="K18" s="11">
        <v>27.800000000000004</v>
      </c>
      <c r="L18" s="11">
        <v>0.46</v>
      </c>
      <c r="M18" s="11">
        <v>3.7</v>
      </c>
      <c r="N18" s="11">
        <v>8.4</v>
      </c>
      <c r="O18" s="11">
        <v>8.1</v>
      </c>
      <c r="P18" s="11">
        <v>3.5</v>
      </c>
      <c r="Q18" s="11">
        <v>4.0999999999999996</v>
      </c>
      <c r="R18" s="11">
        <v>0</v>
      </c>
      <c r="S18" s="11">
        <v>182.10000000000002</v>
      </c>
      <c r="T18" s="11">
        <v>0.91</v>
      </c>
      <c r="U18" s="11">
        <v>96.4</v>
      </c>
      <c r="V18" s="11">
        <v>85.7</v>
      </c>
      <c r="W18" s="11">
        <v>178.60000000000002</v>
      </c>
      <c r="X18" s="11">
        <v>0.6</v>
      </c>
      <c r="Y18" s="11">
        <v>21.4</v>
      </c>
      <c r="Z18" s="11">
        <v>67.900000000000006</v>
      </c>
      <c r="AA18" s="11">
        <v>89.3</v>
      </c>
    </row>
    <row r="19" spans="1:27" x14ac:dyDescent="0.25">
      <c r="A19" s="10" t="s">
        <v>34</v>
      </c>
      <c r="B19" s="10" t="s">
        <v>350</v>
      </c>
      <c r="C19" s="11">
        <v>571.79999999999995</v>
      </c>
      <c r="D19" s="11">
        <v>0.95</v>
      </c>
      <c r="E19" s="11">
        <v>36.799999999999997</v>
      </c>
      <c r="F19" s="11">
        <v>0.92</v>
      </c>
      <c r="G19" s="11">
        <v>10</v>
      </c>
      <c r="H19" s="11">
        <v>8</v>
      </c>
      <c r="I19" s="11">
        <v>10</v>
      </c>
      <c r="J19" s="11">
        <v>8.8000000000000007</v>
      </c>
      <c r="K19" s="11">
        <v>44.3</v>
      </c>
      <c r="L19" s="11">
        <v>0.74</v>
      </c>
      <c r="M19" s="11">
        <v>7.9</v>
      </c>
      <c r="N19" s="11">
        <v>10</v>
      </c>
      <c r="O19" s="11">
        <v>9.6999999999999993</v>
      </c>
      <c r="P19" s="11">
        <v>6.8</v>
      </c>
      <c r="Q19" s="11">
        <v>9.9</v>
      </c>
      <c r="R19" s="11">
        <v>0</v>
      </c>
      <c r="S19" s="11">
        <v>198.9</v>
      </c>
      <c r="T19" s="11">
        <v>0.99</v>
      </c>
      <c r="U19" s="11">
        <v>100</v>
      </c>
      <c r="V19" s="11">
        <v>98.9</v>
      </c>
      <c r="W19" s="11">
        <v>291.8</v>
      </c>
      <c r="X19" s="11">
        <v>0.97</v>
      </c>
      <c r="Y19" s="11">
        <v>94</v>
      </c>
      <c r="Z19" s="11">
        <v>97.8</v>
      </c>
      <c r="AA19" s="11">
        <v>100</v>
      </c>
    </row>
    <row r="20" spans="1:27" x14ac:dyDescent="0.25">
      <c r="A20" s="10" t="s">
        <v>34</v>
      </c>
      <c r="B20" s="10" t="s">
        <v>351</v>
      </c>
      <c r="C20" s="11">
        <v>569.5</v>
      </c>
      <c r="D20" s="11">
        <v>0.95</v>
      </c>
      <c r="E20" s="11">
        <v>39.299999999999997</v>
      </c>
      <c r="F20" s="11">
        <v>0.98</v>
      </c>
      <c r="G20" s="11">
        <v>10</v>
      </c>
      <c r="H20" s="11">
        <v>10</v>
      </c>
      <c r="I20" s="11">
        <v>10</v>
      </c>
      <c r="J20" s="11">
        <v>9.3000000000000007</v>
      </c>
      <c r="K20" s="11">
        <v>40</v>
      </c>
      <c r="L20" s="11">
        <v>0.67</v>
      </c>
      <c r="M20" s="11">
        <v>8.9</v>
      </c>
      <c r="N20" s="11">
        <v>10</v>
      </c>
      <c r="O20" s="11">
        <v>7.8</v>
      </c>
      <c r="P20" s="11">
        <v>3.4</v>
      </c>
      <c r="Q20" s="11">
        <v>9.9</v>
      </c>
      <c r="R20" s="11">
        <v>0</v>
      </c>
      <c r="S20" s="11">
        <v>200</v>
      </c>
      <c r="T20" s="11">
        <v>1</v>
      </c>
      <c r="U20" s="11">
        <v>100</v>
      </c>
      <c r="V20" s="11">
        <v>100</v>
      </c>
      <c r="W20" s="11">
        <v>290.2</v>
      </c>
      <c r="X20" s="11">
        <v>0.97</v>
      </c>
      <c r="Y20" s="11">
        <v>91.8</v>
      </c>
      <c r="Z20" s="11">
        <v>98.4</v>
      </c>
      <c r="AA20" s="11">
        <v>100</v>
      </c>
    </row>
    <row r="21" spans="1:27" x14ac:dyDescent="0.25">
      <c r="A21" s="10" t="s">
        <v>34</v>
      </c>
      <c r="B21" s="10" t="s">
        <v>352</v>
      </c>
      <c r="C21" s="11">
        <v>568.70000000000005</v>
      </c>
      <c r="D21" s="11">
        <v>0.95</v>
      </c>
      <c r="E21" s="11">
        <v>30.900000000000002</v>
      </c>
      <c r="F21" s="11">
        <v>0.77</v>
      </c>
      <c r="G21" s="11">
        <v>10</v>
      </c>
      <c r="H21" s="11">
        <v>6.7</v>
      </c>
      <c r="I21" s="11">
        <v>9.9</v>
      </c>
      <c r="J21" s="11">
        <v>4.3</v>
      </c>
      <c r="K21" s="11">
        <v>41.7</v>
      </c>
      <c r="L21" s="11">
        <v>0.7</v>
      </c>
      <c r="M21" s="11">
        <v>9.5</v>
      </c>
      <c r="N21" s="11">
        <v>8</v>
      </c>
      <c r="O21" s="11">
        <v>8</v>
      </c>
      <c r="P21" s="11">
        <v>2.2000000000000002</v>
      </c>
      <c r="Q21" s="11">
        <v>10</v>
      </c>
      <c r="R21" s="11">
        <v>4</v>
      </c>
      <c r="S21" s="11">
        <v>200</v>
      </c>
      <c r="T21" s="11">
        <v>1</v>
      </c>
      <c r="U21" s="11">
        <v>100</v>
      </c>
      <c r="V21" s="11">
        <v>100</v>
      </c>
      <c r="W21" s="11">
        <v>296.10000000000002</v>
      </c>
      <c r="X21" s="11">
        <v>0.99</v>
      </c>
      <c r="Y21" s="11">
        <v>97.1</v>
      </c>
      <c r="Z21" s="11">
        <v>99</v>
      </c>
      <c r="AA21" s="11">
        <v>100</v>
      </c>
    </row>
    <row r="22" spans="1:27" x14ac:dyDescent="0.25">
      <c r="A22" s="10" t="s">
        <v>34</v>
      </c>
      <c r="B22" s="10" t="s">
        <v>353</v>
      </c>
      <c r="C22" s="11">
        <v>568.20000000000005</v>
      </c>
      <c r="D22" s="11">
        <v>0.95</v>
      </c>
      <c r="E22" s="11">
        <v>32.200000000000003</v>
      </c>
      <c r="F22" s="11">
        <v>0.81</v>
      </c>
      <c r="G22" s="11">
        <v>8.5</v>
      </c>
      <c r="H22" s="11">
        <v>8</v>
      </c>
      <c r="I22" s="11">
        <v>10</v>
      </c>
      <c r="J22" s="11">
        <v>5.7</v>
      </c>
      <c r="K22" s="11">
        <v>39.9</v>
      </c>
      <c r="L22" s="11">
        <v>0.67</v>
      </c>
      <c r="M22" s="11">
        <v>4.5</v>
      </c>
      <c r="N22" s="11">
        <v>5</v>
      </c>
      <c r="O22" s="11">
        <v>9.9</v>
      </c>
      <c r="P22" s="11">
        <v>8.5</v>
      </c>
      <c r="Q22" s="11">
        <v>10</v>
      </c>
      <c r="R22" s="11">
        <v>2</v>
      </c>
      <c r="S22" s="11">
        <v>200</v>
      </c>
      <c r="T22" s="11">
        <v>1</v>
      </c>
      <c r="U22" s="11">
        <v>100</v>
      </c>
      <c r="V22" s="11">
        <v>100</v>
      </c>
      <c r="W22" s="11">
        <v>296.10000000000002</v>
      </c>
      <c r="X22" s="11">
        <v>0.99</v>
      </c>
      <c r="Y22" s="11">
        <v>96.1</v>
      </c>
      <c r="Z22" s="11">
        <v>100</v>
      </c>
      <c r="AA22" s="11">
        <v>100</v>
      </c>
    </row>
    <row r="23" spans="1:27" x14ac:dyDescent="0.25">
      <c r="A23" s="10" t="s">
        <v>34</v>
      </c>
      <c r="B23" s="10" t="s">
        <v>354</v>
      </c>
      <c r="C23" s="11">
        <v>564.4</v>
      </c>
      <c r="D23" s="11">
        <v>0.94</v>
      </c>
      <c r="E23" s="11">
        <v>28.8</v>
      </c>
      <c r="F23" s="11">
        <v>0.72</v>
      </c>
      <c r="G23" s="11">
        <v>8.5</v>
      </c>
      <c r="H23" s="11">
        <v>8</v>
      </c>
      <c r="I23" s="11">
        <v>8</v>
      </c>
      <c r="J23" s="11">
        <v>4.3</v>
      </c>
      <c r="K23" s="11">
        <v>44.4</v>
      </c>
      <c r="L23" s="11">
        <v>0.74</v>
      </c>
      <c r="M23" s="11">
        <v>6.9</v>
      </c>
      <c r="N23" s="11">
        <v>10</v>
      </c>
      <c r="O23" s="11">
        <v>9.9</v>
      </c>
      <c r="P23" s="11">
        <v>4.7</v>
      </c>
      <c r="Q23" s="11">
        <v>9.9</v>
      </c>
      <c r="R23" s="11">
        <v>3</v>
      </c>
      <c r="S23" s="11">
        <v>200</v>
      </c>
      <c r="T23" s="11">
        <v>1</v>
      </c>
      <c r="U23" s="11">
        <v>100</v>
      </c>
      <c r="V23" s="11">
        <v>100</v>
      </c>
      <c r="W23" s="11">
        <v>291.2</v>
      </c>
      <c r="X23" s="11">
        <v>0.97</v>
      </c>
      <c r="Y23" s="11">
        <v>92.2</v>
      </c>
      <c r="Z23" s="11">
        <v>100</v>
      </c>
      <c r="AA23" s="11">
        <v>99</v>
      </c>
    </row>
    <row r="24" spans="1:27" x14ac:dyDescent="0.25">
      <c r="A24" s="10" t="s">
        <v>34</v>
      </c>
      <c r="B24" s="10" t="s">
        <v>355</v>
      </c>
      <c r="C24" s="11">
        <v>563.09999999999991</v>
      </c>
      <c r="D24" s="11">
        <v>0.94</v>
      </c>
      <c r="E24" s="11">
        <v>27.3</v>
      </c>
      <c r="F24" s="11">
        <v>0.68</v>
      </c>
      <c r="G24" s="11">
        <v>7.5</v>
      </c>
      <c r="H24" s="11">
        <v>5</v>
      </c>
      <c r="I24" s="11">
        <v>10</v>
      </c>
      <c r="J24" s="11">
        <v>4.8</v>
      </c>
      <c r="K24" s="11">
        <v>41.099999999999994</v>
      </c>
      <c r="L24" s="11">
        <v>0.69</v>
      </c>
      <c r="M24" s="11">
        <v>7.5</v>
      </c>
      <c r="N24" s="11">
        <v>9</v>
      </c>
      <c r="O24" s="11">
        <v>9.9</v>
      </c>
      <c r="P24" s="11">
        <v>5.8</v>
      </c>
      <c r="Q24" s="11">
        <v>5.9</v>
      </c>
      <c r="R24" s="11">
        <v>3</v>
      </c>
      <c r="S24" s="11">
        <v>200</v>
      </c>
      <c r="T24" s="11">
        <v>1</v>
      </c>
      <c r="U24" s="11">
        <v>100</v>
      </c>
      <c r="V24" s="11">
        <v>100</v>
      </c>
      <c r="W24" s="11">
        <v>294.7</v>
      </c>
      <c r="X24" s="11">
        <v>0.98</v>
      </c>
      <c r="Y24" s="11">
        <v>96</v>
      </c>
      <c r="Z24" s="11">
        <v>100</v>
      </c>
      <c r="AA24" s="11">
        <v>98.7</v>
      </c>
    </row>
    <row r="25" spans="1:27" x14ac:dyDescent="0.25">
      <c r="A25" s="10" t="s">
        <v>34</v>
      </c>
      <c r="B25" s="10" t="s">
        <v>356</v>
      </c>
      <c r="C25" s="11">
        <v>561.5</v>
      </c>
      <c r="D25" s="11">
        <v>0.94</v>
      </c>
      <c r="E25" s="11">
        <v>35.700000000000003</v>
      </c>
      <c r="F25" s="11">
        <v>0.89</v>
      </c>
      <c r="G25" s="11">
        <v>10</v>
      </c>
      <c r="H25" s="11">
        <v>8</v>
      </c>
      <c r="I25" s="11">
        <v>10</v>
      </c>
      <c r="J25" s="11">
        <v>7.7</v>
      </c>
      <c r="K25" s="11">
        <v>33.4</v>
      </c>
      <c r="L25" s="11">
        <v>0.56000000000000005</v>
      </c>
      <c r="M25" s="11">
        <v>5</v>
      </c>
      <c r="N25" s="11">
        <v>9</v>
      </c>
      <c r="O25" s="11">
        <v>7.4</v>
      </c>
      <c r="P25" s="11">
        <v>4.4000000000000004</v>
      </c>
      <c r="Q25" s="11">
        <v>5.6</v>
      </c>
      <c r="R25" s="11">
        <v>2</v>
      </c>
      <c r="S25" s="11">
        <v>197.8</v>
      </c>
      <c r="T25" s="11">
        <v>0.99</v>
      </c>
      <c r="U25" s="11">
        <v>98.9</v>
      </c>
      <c r="V25" s="11">
        <v>98.9</v>
      </c>
      <c r="W25" s="11">
        <v>294.60000000000002</v>
      </c>
      <c r="X25" s="11">
        <v>0.98</v>
      </c>
      <c r="Y25" s="11">
        <v>96.8</v>
      </c>
      <c r="Z25" s="11">
        <v>98.9</v>
      </c>
      <c r="AA25" s="11">
        <v>98.9</v>
      </c>
    </row>
    <row r="26" spans="1:27" x14ac:dyDescent="0.25">
      <c r="A26" s="10" t="s">
        <v>34</v>
      </c>
      <c r="B26" s="10" t="s">
        <v>357</v>
      </c>
      <c r="C26" s="11">
        <v>560.9</v>
      </c>
      <c r="D26" s="11">
        <v>0.93</v>
      </c>
      <c r="E26" s="11">
        <v>21.6</v>
      </c>
      <c r="F26" s="11">
        <v>0.54</v>
      </c>
      <c r="G26" s="11">
        <v>5.7</v>
      </c>
      <c r="H26" s="11">
        <v>4.5999999999999996</v>
      </c>
      <c r="I26" s="11">
        <v>7.2</v>
      </c>
      <c r="J26" s="11">
        <v>4.0999999999999996</v>
      </c>
      <c r="K26" s="11">
        <v>42.1</v>
      </c>
      <c r="L26" s="11">
        <v>0.7</v>
      </c>
      <c r="M26" s="11">
        <v>6.5</v>
      </c>
      <c r="N26" s="11">
        <v>10</v>
      </c>
      <c r="O26" s="11">
        <v>9.5</v>
      </c>
      <c r="P26" s="11">
        <v>3.3</v>
      </c>
      <c r="Q26" s="11">
        <v>9.8000000000000007</v>
      </c>
      <c r="R26" s="11">
        <v>3</v>
      </c>
      <c r="S26" s="11">
        <v>200</v>
      </c>
      <c r="T26" s="11">
        <v>1</v>
      </c>
      <c r="U26" s="11">
        <v>100</v>
      </c>
      <c r="V26" s="11">
        <v>100</v>
      </c>
      <c r="W26" s="11">
        <v>297.2</v>
      </c>
      <c r="X26" s="11">
        <v>0.99</v>
      </c>
      <c r="Y26" s="11">
        <v>98.6</v>
      </c>
      <c r="Z26" s="11">
        <v>100</v>
      </c>
      <c r="AA26" s="11">
        <v>98.6</v>
      </c>
    </row>
    <row r="27" spans="1:27" x14ac:dyDescent="0.25">
      <c r="A27" s="10" t="s">
        <v>34</v>
      </c>
      <c r="B27" s="10" t="s">
        <v>358</v>
      </c>
      <c r="C27" s="11">
        <v>560</v>
      </c>
      <c r="D27" s="11">
        <v>0.93</v>
      </c>
      <c r="E27" s="11">
        <v>25.7</v>
      </c>
      <c r="F27" s="11">
        <v>0.64</v>
      </c>
      <c r="G27" s="11">
        <v>6</v>
      </c>
      <c r="H27" s="11">
        <v>6</v>
      </c>
      <c r="I27" s="11">
        <v>9</v>
      </c>
      <c r="J27" s="11">
        <v>4.7</v>
      </c>
      <c r="K27" s="11">
        <v>40</v>
      </c>
      <c r="L27" s="11">
        <v>0.67</v>
      </c>
      <c r="M27" s="11">
        <v>4</v>
      </c>
      <c r="N27" s="11">
        <v>4</v>
      </c>
      <c r="O27" s="11">
        <v>10</v>
      </c>
      <c r="P27" s="11">
        <v>3.1</v>
      </c>
      <c r="Q27" s="11">
        <v>9.9</v>
      </c>
      <c r="R27" s="11">
        <v>9</v>
      </c>
      <c r="S27" s="11">
        <v>200</v>
      </c>
      <c r="T27" s="11">
        <v>1</v>
      </c>
      <c r="U27" s="11">
        <v>100</v>
      </c>
      <c r="V27" s="11">
        <v>100</v>
      </c>
      <c r="W27" s="11">
        <v>294.3</v>
      </c>
      <c r="X27" s="11">
        <v>0.98</v>
      </c>
      <c r="Y27" s="11">
        <v>98.1</v>
      </c>
      <c r="Z27" s="11">
        <v>96.2</v>
      </c>
      <c r="AA27" s="11">
        <v>100</v>
      </c>
    </row>
    <row r="28" spans="1:27" x14ac:dyDescent="0.25">
      <c r="A28" s="10" t="s">
        <v>34</v>
      </c>
      <c r="B28" s="10" t="s">
        <v>359</v>
      </c>
      <c r="C28" s="11">
        <v>558.6</v>
      </c>
      <c r="D28" s="11">
        <v>0.93</v>
      </c>
      <c r="E28" s="11">
        <v>32.9</v>
      </c>
      <c r="F28" s="11">
        <v>0.82</v>
      </c>
      <c r="G28" s="11">
        <v>10</v>
      </c>
      <c r="H28" s="11">
        <v>9.9</v>
      </c>
      <c r="I28" s="11">
        <v>9.9</v>
      </c>
      <c r="J28" s="11">
        <v>3.1</v>
      </c>
      <c r="K28" s="11">
        <v>42</v>
      </c>
      <c r="L28" s="11">
        <v>0.7</v>
      </c>
      <c r="M28" s="11">
        <v>7.5</v>
      </c>
      <c r="N28" s="11">
        <v>10</v>
      </c>
      <c r="O28" s="11">
        <v>9.8000000000000007</v>
      </c>
      <c r="P28" s="11">
        <v>2.9</v>
      </c>
      <c r="Q28" s="11">
        <v>9.8000000000000007</v>
      </c>
      <c r="R28" s="11">
        <v>2</v>
      </c>
      <c r="S28" s="11">
        <v>194.9</v>
      </c>
      <c r="T28" s="11">
        <v>0.97</v>
      </c>
      <c r="U28" s="11">
        <v>96.9</v>
      </c>
      <c r="V28" s="11">
        <v>98</v>
      </c>
      <c r="W28" s="11">
        <v>288.8</v>
      </c>
      <c r="X28" s="11">
        <v>0.96</v>
      </c>
      <c r="Y28" s="11">
        <v>95.9</v>
      </c>
      <c r="Z28" s="11">
        <v>94.9</v>
      </c>
      <c r="AA28" s="11">
        <v>98</v>
      </c>
    </row>
    <row r="29" spans="1:27" x14ac:dyDescent="0.25">
      <c r="A29" s="10" t="s">
        <v>34</v>
      </c>
      <c r="B29" s="10" t="s">
        <v>360</v>
      </c>
      <c r="C29" s="11">
        <v>558.6</v>
      </c>
      <c r="D29" s="11">
        <v>0.93</v>
      </c>
      <c r="E29" s="11">
        <v>30.4</v>
      </c>
      <c r="F29" s="11">
        <v>0.76</v>
      </c>
      <c r="G29" s="11">
        <v>8</v>
      </c>
      <c r="H29" s="11">
        <v>9.9</v>
      </c>
      <c r="I29" s="11">
        <v>8.9</v>
      </c>
      <c r="J29" s="11">
        <v>3.6</v>
      </c>
      <c r="K29" s="11">
        <v>36.4</v>
      </c>
      <c r="L29" s="11">
        <v>0.61</v>
      </c>
      <c r="M29" s="11">
        <v>6.5</v>
      </c>
      <c r="N29" s="11">
        <v>10</v>
      </c>
      <c r="O29" s="11">
        <v>9.9</v>
      </c>
      <c r="P29" s="11">
        <v>4.2</v>
      </c>
      <c r="Q29" s="11">
        <v>5.8</v>
      </c>
      <c r="R29" s="11">
        <v>0</v>
      </c>
      <c r="S29" s="11">
        <v>199</v>
      </c>
      <c r="T29" s="11">
        <v>1</v>
      </c>
      <c r="U29" s="11">
        <v>100</v>
      </c>
      <c r="V29" s="11">
        <v>99</v>
      </c>
      <c r="W29" s="11">
        <v>292.8</v>
      </c>
      <c r="X29" s="11">
        <v>0.98</v>
      </c>
      <c r="Y29" s="11">
        <v>99</v>
      </c>
      <c r="Z29" s="11">
        <v>94.8</v>
      </c>
      <c r="AA29" s="11">
        <v>99</v>
      </c>
    </row>
    <row r="30" spans="1:27" x14ac:dyDescent="0.25">
      <c r="A30" s="10" t="s">
        <v>34</v>
      </c>
      <c r="B30" s="10" t="s">
        <v>361</v>
      </c>
      <c r="C30" s="11">
        <v>556.40000000000009</v>
      </c>
      <c r="D30" s="11">
        <v>0.93</v>
      </c>
      <c r="E30" s="11">
        <v>25.9</v>
      </c>
      <c r="F30" s="11">
        <v>0.65</v>
      </c>
      <c r="G30" s="11">
        <v>7.5</v>
      </c>
      <c r="H30" s="11">
        <v>7</v>
      </c>
      <c r="I30" s="11">
        <v>8</v>
      </c>
      <c r="J30" s="11">
        <v>3.4</v>
      </c>
      <c r="K30" s="11">
        <v>36</v>
      </c>
      <c r="L30" s="11">
        <v>0.6</v>
      </c>
      <c r="M30" s="11">
        <v>4</v>
      </c>
      <c r="N30" s="11">
        <v>9</v>
      </c>
      <c r="O30" s="11">
        <v>10</v>
      </c>
      <c r="P30" s="11">
        <v>3</v>
      </c>
      <c r="Q30" s="11">
        <v>10</v>
      </c>
      <c r="R30" s="11">
        <v>0</v>
      </c>
      <c r="S30" s="11">
        <v>197.8</v>
      </c>
      <c r="T30" s="11">
        <v>0.99</v>
      </c>
      <c r="U30" s="11">
        <v>98.9</v>
      </c>
      <c r="V30" s="11">
        <v>98.9</v>
      </c>
      <c r="W30" s="11">
        <v>296.70000000000005</v>
      </c>
      <c r="X30" s="11">
        <v>0.99</v>
      </c>
      <c r="Y30" s="11">
        <v>98.9</v>
      </c>
      <c r="Z30" s="11">
        <v>98.9</v>
      </c>
      <c r="AA30" s="11">
        <v>98.9</v>
      </c>
    </row>
    <row r="31" spans="1:27" x14ac:dyDescent="0.25">
      <c r="A31" s="10" t="s">
        <v>34</v>
      </c>
      <c r="B31" s="10" t="s">
        <v>362</v>
      </c>
      <c r="C31" s="11">
        <v>556.09999999999991</v>
      </c>
      <c r="D31" s="11">
        <v>0.93</v>
      </c>
      <c r="E31" s="11">
        <v>32.199999999999996</v>
      </c>
      <c r="F31" s="11">
        <v>0.81</v>
      </c>
      <c r="G31" s="11">
        <v>10</v>
      </c>
      <c r="H31" s="11">
        <v>8.9</v>
      </c>
      <c r="I31" s="11">
        <v>9.9</v>
      </c>
      <c r="J31" s="11">
        <v>3.4</v>
      </c>
      <c r="K31" s="11">
        <v>34.799999999999997</v>
      </c>
      <c r="L31" s="11">
        <v>0.57999999999999996</v>
      </c>
      <c r="M31" s="11">
        <v>5.4</v>
      </c>
      <c r="N31" s="11">
        <v>8</v>
      </c>
      <c r="O31" s="11">
        <v>5.8</v>
      </c>
      <c r="P31" s="11">
        <v>5.6</v>
      </c>
      <c r="Q31" s="11">
        <v>10</v>
      </c>
      <c r="R31" s="11">
        <v>0</v>
      </c>
      <c r="S31" s="11">
        <v>199.4</v>
      </c>
      <c r="T31" s="11">
        <v>1</v>
      </c>
      <c r="U31" s="11">
        <v>100</v>
      </c>
      <c r="V31" s="11">
        <v>99.4</v>
      </c>
      <c r="W31" s="11">
        <v>289.7</v>
      </c>
      <c r="X31" s="11">
        <v>0.97</v>
      </c>
      <c r="Y31" s="11">
        <v>94.8</v>
      </c>
      <c r="Z31" s="11">
        <v>96.6</v>
      </c>
      <c r="AA31" s="11">
        <v>98.3</v>
      </c>
    </row>
    <row r="32" spans="1:27" x14ac:dyDescent="0.25">
      <c r="A32" s="10" t="s">
        <v>34</v>
      </c>
      <c r="B32" s="10" t="s">
        <v>363</v>
      </c>
      <c r="C32" s="11">
        <v>555.20000000000005</v>
      </c>
      <c r="D32" s="11">
        <v>0.93</v>
      </c>
      <c r="E32" s="11">
        <v>35.1</v>
      </c>
      <c r="F32" s="11">
        <v>0.88</v>
      </c>
      <c r="G32" s="11">
        <v>10</v>
      </c>
      <c r="H32" s="11">
        <v>10</v>
      </c>
      <c r="I32" s="11">
        <v>9.9</v>
      </c>
      <c r="J32" s="11">
        <v>5.2</v>
      </c>
      <c r="K32" s="11">
        <v>37</v>
      </c>
      <c r="L32" s="11">
        <v>0.62</v>
      </c>
      <c r="M32" s="11">
        <v>4.9000000000000004</v>
      </c>
      <c r="N32" s="11">
        <v>8</v>
      </c>
      <c r="O32" s="11">
        <v>9.9</v>
      </c>
      <c r="P32" s="11">
        <v>2.2999999999999998</v>
      </c>
      <c r="Q32" s="11">
        <v>9.9</v>
      </c>
      <c r="R32" s="11">
        <v>2</v>
      </c>
      <c r="S32" s="11">
        <v>196.10000000000002</v>
      </c>
      <c r="T32" s="11">
        <v>0.98</v>
      </c>
      <c r="U32" s="11">
        <v>98.7</v>
      </c>
      <c r="V32" s="11">
        <v>97.4</v>
      </c>
      <c r="W32" s="11">
        <v>287</v>
      </c>
      <c r="X32" s="11">
        <v>0.96</v>
      </c>
      <c r="Y32" s="11">
        <v>89.6</v>
      </c>
      <c r="Z32" s="11">
        <v>97.4</v>
      </c>
      <c r="AA32" s="11">
        <v>100</v>
      </c>
    </row>
    <row r="33" spans="1:27" x14ac:dyDescent="0.25">
      <c r="A33" s="10" t="s">
        <v>34</v>
      </c>
      <c r="B33" s="10" t="s">
        <v>364</v>
      </c>
      <c r="C33" s="11">
        <v>555.1</v>
      </c>
      <c r="D33" s="11">
        <v>0.93</v>
      </c>
      <c r="E33" s="11">
        <v>35.800000000000004</v>
      </c>
      <c r="F33" s="11">
        <v>0.9</v>
      </c>
      <c r="G33" s="11">
        <v>9.3000000000000007</v>
      </c>
      <c r="H33" s="11">
        <v>10</v>
      </c>
      <c r="I33" s="11">
        <v>9.3000000000000007</v>
      </c>
      <c r="J33" s="11">
        <v>7.2</v>
      </c>
      <c r="K33" s="11">
        <v>33.9</v>
      </c>
      <c r="L33" s="11">
        <v>0.56999999999999995</v>
      </c>
      <c r="M33" s="11">
        <v>7.5</v>
      </c>
      <c r="N33" s="11">
        <v>9.9</v>
      </c>
      <c r="O33" s="11">
        <v>5.5</v>
      </c>
      <c r="P33" s="11">
        <v>4.5999999999999996</v>
      </c>
      <c r="Q33" s="11">
        <v>5.4</v>
      </c>
      <c r="R33" s="11">
        <v>1</v>
      </c>
      <c r="S33" s="11">
        <v>197.1</v>
      </c>
      <c r="T33" s="11">
        <v>0.99</v>
      </c>
      <c r="U33" s="11">
        <v>100</v>
      </c>
      <c r="V33" s="11">
        <v>97.1</v>
      </c>
      <c r="W33" s="11">
        <v>288.3</v>
      </c>
      <c r="X33" s="11">
        <v>0.96</v>
      </c>
      <c r="Y33" s="11">
        <v>97.1</v>
      </c>
      <c r="Z33" s="11">
        <v>91.2</v>
      </c>
      <c r="AA33" s="11">
        <v>100</v>
      </c>
    </row>
    <row r="34" spans="1:27" x14ac:dyDescent="0.25">
      <c r="A34" s="10" t="s">
        <v>34</v>
      </c>
      <c r="B34" s="10" t="s">
        <v>365</v>
      </c>
      <c r="C34" s="11">
        <v>553.29999999999995</v>
      </c>
      <c r="D34" s="11">
        <v>0.92</v>
      </c>
      <c r="E34" s="11">
        <v>28.599999999999998</v>
      </c>
      <c r="F34" s="11">
        <v>0.72</v>
      </c>
      <c r="G34" s="11">
        <v>9</v>
      </c>
      <c r="H34" s="11">
        <v>8.9</v>
      </c>
      <c r="I34" s="11">
        <v>8</v>
      </c>
      <c r="J34" s="11">
        <v>2.7</v>
      </c>
      <c r="K34" s="11">
        <v>38.299999999999997</v>
      </c>
      <c r="L34" s="11">
        <v>0.64</v>
      </c>
      <c r="M34" s="11">
        <v>8.9</v>
      </c>
      <c r="N34" s="11">
        <v>7</v>
      </c>
      <c r="O34" s="11">
        <v>3.9</v>
      </c>
      <c r="P34" s="11">
        <v>4.5999999999999996</v>
      </c>
      <c r="Q34" s="11">
        <v>9.9</v>
      </c>
      <c r="R34" s="11">
        <v>4</v>
      </c>
      <c r="S34" s="11">
        <v>197.6</v>
      </c>
      <c r="T34" s="11">
        <v>0.99</v>
      </c>
      <c r="U34" s="11">
        <v>98.8</v>
      </c>
      <c r="V34" s="11">
        <v>98.8</v>
      </c>
      <c r="W34" s="11">
        <v>288.8</v>
      </c>
      <c r="X34" s="11">
        <v>0.96</v>
      </c>
      <c r="Y34" s="11">
        <v>92.5</v>
      </c>
      <c r="Z34" s="11">
        <v>96.3</v>
      </c>
      <c r="AA34" s="11">
        <v>100</v>
      </c>
    </row>
    <row r="35" spans="1:27" x14ac:dyDescent="0.25">
      <c r="A35" s="10" t="s">
        <v>34</v>
      </c>
      <c r="B35" s="10" t="s">
        <v>366</v>
      </c>
      <c r="C35" s="11">
        <v>552.6</v>
      </c>
      <c r="D35" s="11">
        <v>0.92</v>
      </c>
      <c r="E35" s="11">
        <v>34.799999999999997</v>
      </c>
      <c r="F35" s="11">
        <v>0.87</v>
      </c>
      <c r="G35" s="11">
        <v>10</v>
      </c>
      <c r="H35" s="11">
        <v>10</v>
      </c>
      <c r="I35" s="11">
        <v>9.9</v>
      </c>
      <c r="J35" s="11">
        <v>4.9000000000000004</v>
      </c>
      <c r="K35" s="11">
        <v>28.300000000000004</v>
      </c>
      <c r="L35" s="11">
        <v>0.47</v>
      </c>
      <c r="M35" s="11">
        <v>6.4</v>
      </c>
      <c r="N35" s="11">
        <v>9.9</v>
      </c>
      <c r="O35" s="11">
        <v>3.6</v>
      </c>
      <c r="P35" s="11">
        <v>2.5</v>
      </c>
      <c r="Q35" s="11">
        <v>5.9</v>
      </c>
      <c r="R35" s="11">
        <v>0</v>
      </c>
      <c r="S35" s="11">
        <v>198.5</v>
      </c>
      <c r="T35" s="11">
        <v>0.99</v>
      </c>
      <c r="U35" s="11">
        <v>98.5</v>
      </c>
      <c r="V35" s="11">
        <v>100</v>
      </c>
      <c r="W35" s="11">
        <v>291</v>
      </c>
      <c r="X35" s="11">
        <v>0.97</v>
      </c>
      <c r="Y35" s="11">
        <v>92.5</v>
      </c>
      <c r="Z35" s="11">
        <v>98.5</v>
      </c>
      <c r="AA35" s="11">
        <v>100</v>
      </c>
    </row>
    <row r="36" spans="1:27" x14ac:dyDescent="0.25">
      <c r="A36" s="10" t="s">
        <v>34</v>
      </c>
      <c r="B36" s="10" t="s">
        <v>367</v>
      </c>
      <c r="C36" s="11">
        <v>552.20000000000005</v>
      </c>
      <c r="D36" s="11">
        <v>0.92</v>
      </c>
      <c r="E36" s="11">
        <v>29.799999999999997</v>
      </c>
      <c r="F36" s="11">
        <v>0.75</v>
      </c>
      <c r="G36" s="11">
        <v>8.5</v>
      </c>
      <c r="H36" s="11">
        <v>10</v>
      </c>
      <c r="I36" s="11">
        <v>7.9</v>
      </c>
      <c r="J36" s="11">
        <v>3.4</v>
      </c>
      <c r="K36" s="11">
        <v>37.5</v>
      </c>
      <c r="L36" s="11">
        <v>0.63</v>
      </c>
      <c r="M36" s="11">
        <v>5.4</v>
      </c>
      <c r="N36" s="11">
        <v>5</v>
      </c>
      <c r="O36" s="11">
        <v>9.8000000000000007</v>
      </c>
      <c r="P36" s="11">
        <v>3.4</v>
      </c>
      <c r="Q36" s="11">
        <v>9.9</v>
      </c>
      <c r="R36" s="11">
        <v>4</v>
      </c>
      <c r="S36" s="11">
        <v>200</v>
      </c>
      <c r="T36" s="11">
        <v>1</v>
      </c>
      <c r="U36" s="11">
        <v>100</v>
      </c>
      <c r="V36" s="11">
        <v>100</v>
      </c>
      <c r="W36" s="11">
        <v>284.89999999999998</v>
      </c>
      <c r="X36" s="11">
        <v>0.95</v>
      </c>
      <c r="Y36" s="11">
        <v>89.6</v>
      </c>
      <c r="Z36" s="11">
        <v>96.2</v>
      </c>
      <c r="AA36" s="11">
        <v>99.1</v>
      </c>
    </row>
    <row r="37" spans="1:27" x14ac:dyDescent="0.25">
      <c r="A37" s="10" t="s">
        <v>34</v>
      </c>
      <c r="B37" s="10" t="s">
        <v>368</v>
      </c>
      <c r="C37" s="11">
        <v>551</v>
      </c>
      <c r="D37" s="11">
        <v>0.92</v>
      </c>
      <c r="E37" s="11">
        <v>27.2</v>
      </c>
      <c r="F37" s="11">
        <v>0.68</v>
      </c>
      <c r="G37" s="11">
        <v>9</v>
      </c>
      <c r="H37" s="11">
        <v>6</v>
      </c>
      <c r="I37" s="11">
        <v>9.9</v>
      </c>
      <c r="J37" s="11">
        <v>2.2999999999999998</v>
      </c>
      <c r="K37" s="11">
        <v>43.099999999999994</v>
      </c>
      <c r="L37" s="11">
        <v>0.72</v>
      </c>
      <c r="M37" s="11">
        <v>7.9</v>
      </c>
      <c r="N37" s="11">
        <v>10</v>
      </c>
      <c r="O37" s="11">
        <v>9.8000000000000007</v>
      </c>
      <c r="P37" s="11">
        <v>2.4</v>
      </c>
      <c r="Q37" s="11">
        <v>10</v>
      </c>
      <c r="R37" s="11">
        <v>3</v>
      </c>
      <c r="S37" s="11">
        <v>200</v>
      </c>
      <c r="T37" s="11">
        <v>1</v>
      </c>
      <c r="U37" s="11">
        <v>100</v>
      </c>
      <c r="V37" s="11">
        <v>100</v>
      </c>
      <c r="W37" s="11">
        <v>280.7</v>
      </c>
      <c r="X37" s="11">
        <v>0.94</v>
      </c>
      <c r="Y37" s="11">
        <v>85.1</v>
      </c>
      <c r="Z37" s="11">
        <v>97.4</v>
      </c>
      <c r="AA37" s="11">
        <v>98.2</v>
      </c>
    </row>
    <row r="38" spans="1:27" x14ac:dyDescent="0.25">
      <c r="A38" s="10" t="s">
        <v>34</v>
      </c>
      <c r="B38" s="10" t="s">
        <v>369</v>
      </c>
      <c r="C38" s="11">
        <v>550.70000000000005</v>
      </c>
      <c r="D38" s="11">
        <v>0.92</v>
      </c>
      <c r="E38" s="11">
        <v>25.8</v>
      </c>
      <c r="F38" s="11">
        <v>0.65</v>
      </c>
      <c r="G38" s="11">
        <v>6.5</v>
      </c>
      <c r="H38" s="11">
        <v>7</v>
      </c>
      <c r="I38" s="11">
        <v>8</v>
      </c>
      <c r="J38" s="11">
        <v>4.3</v>
      </c>
      <c r="K38" s="11">
        <v>30.800000000000004</v>
      </c>
      <c r="L38" s="11">
        <v>0.51</v>
      </c>
      <c r="M38" s="11">
        <v>9</v>
      </c>
      <c r="N38" s="11">
        <v>7</v>
      </c>
      <c r="O38" s="11">
        <v>5.8</v>
      </c>
      <c r="P38" s="11">
        <v>2.1</v>
      </c>
      <c r="Q38" s="11">
        <v>5.9</v>
      </c>
      <c r="R38" s="11">
        <v>1</v>
      </c>
      <c r="S38" s="11">
        <v>200</v>
      </c>
      <c r="T38" s="11">
        <v>1</v>
      </c>
      <c r="U38" s="11">
        <v>100</v>
      </c>
      <c r="V38" s="11">
        <v>100</v>
      </c>
      <c r="W38" s="11">
        <v>294.10000000000002</v>
      </c>
      <c r="X38" s="11">
        <v>0.98</v>
      </c>
      <c r="Y38" s="11">
        <v>100</v>
      </c>
      <c r="Z38" s="11">
        <v>94.1</v>
      </c>
      <c r="AA38" s="11">
        <v>100</v>
      </c>
    </row>
    <row r="39" spans="1:27" x14ac:dyDescent="0.25">
      <c r="A39" s="10" t="s">
        <v>34</v>
      </c>
      <c r="B39" s="10" t="s">
        <v>370</v>
      </c>
      <c r="C39" s="11">
        <v>550.6</v>
      </c>
      <c r="D39" s="11">
        <v>0.92</v>
      </c>
      <c r="E39" s="11">
        <v>32.5</v>
      </c>
      <c r="F39" s="11">
        <v>0.81</v>
      </c>
      <c r="G39" s="11">
        <v>8.5</v>
      </c>
      <c r="H39" s="11">
        <v>10</v>
      </c>
      <c r="I39" s="11">
        <v>10</v>
      </c>
      <c r="J39" s="11">
        <v>4</v>
      </c>
      <c r="K39" s="11">
        <v>38</v>
      </c>
      <c r="L39" s="11">
        <v>0.63</v>
      </c>
      <c r="M39" s="11">
        <v>3.9</v>
      </c>
      <c r="N39" s="11">
        <v>10</v>
      </c>
      <c r="O39" s="11">
        <v>9.8000000000000007</v>
      </c>
      <c r="P39" s="11">
        <v>4.3</v>
      </c>
      <c r="Q39" s="11">
        <v>10</v>
      </c>
      <c r="R39" s="11">
        <v>0</v>
      </c>
      <c r="S39" s="11">
        <v>195.3</v>
      </c>
      <c r="T39" s="11">
        <v>0.98</v>
      </c>
      <c r="U39" s="11">
        <v>96.5</v>
      </c>
      <c r="V39" s="11">
        <v>98.8</v>
      </c>
      <c r="W39" s="11">
        <v>284.8</v>
      </c>
      <c r="X39" s="11">
        <v>0.95</v>
      </c>
      <c r="Y39" s="11">
        <v>89.5</v>
      </c>
      <c r="Z39" s="11">
        <v>96.5</v>
      </c>
      <c r="AA39" s="11">
        <v>98.8</v>
      </c>
    </row>
    <row r="40" spans="1:27" x14ac:dyDescent="0.25">
      <c r="A40" s="10" t="s">
        <v>34</v>
      </c>
      <c r="B40" s="10" t="s">
        <v>371</v>
      </c>
      <c r="C40" s="11">
        <v>550.20000000000005</v>
      </c>
      <c r="D40" s="11">
        <v>0.92</v>
      </c>
      <c r="E40" s="11">
        <v>30.299999999999997</v>
      </c>
      <c r="F40" s="11">
        <v>0.76</v>
      </c>
      <c r="G40" s="11">
        <v>9.5</v>
      </c>
      <c r="H40" s="11">
        <v>8.6999999999999993</v>
      </c>
      <c r="I40" s="11">
        <v>8</v>
      </c>
      <c r="J40" s="11">
        <v>4.0999999999999996</v>
      </c>
      <c r="K40" s="11">
        <v>38.799999999999997</v>
      </c>
      <c r="L40" s="11">
        <v>0.65</v>
      </c>
      <c r="M40" s="11">
        <v>9</v>
      </c>
      <c r="N40" s="11">
        <v>10</v>
      </c>
      <c r="O40" s="11">
        <v>7.7</v>
      </c>
      <c r="P40" s="11">
        <v>2.1</v>
      </c>
      <c r="Q40" s="11">
        <v>10</v>
      </c>
      <c r="R40" s="11">
        <v>0</v>
      </c>
      <c r="S40" s="11">
        <v>200</v>
      </c>
      <c r="T40" s="11">
        <v>1</v>
      </c>
      <c r="U40" s="11">
        <v>100</v>
      </c>
      <c r="V40" s="11">
        <v>100</v>
      </c>
      <c r="W40" s="11">
        <v>281.10000000000002</v>
      </c>
      <c r="X40" s="11">
        <v>0.94</v>
      </c>
      <c r="Y40" s="11">
        <v>97</v>
      </c>
      <c r="Z40" s="11">
        <v>85.1</v>
      </c>
      <c r="AA40" s="11">
        <v>99</v>
      </c>
    </row>
    <row r="41" spans="1:27" x14ac:dyDescent="0.25">
      <c r="A41" s="10" t="s">
        <v>34</v>
      </c>
      <c r="B41" s="10" t="s">
        <v>372</v>
      </c>
      <c r="C41" s="11">
        <v>548.59999999999991</v>
      </c>
      <c r="D41" s="11">
        <v>0.91</v>
      </c>
      <c r="E41" s="11">
        <v>32.700000000000003</v>
      </c>
      <c r="F41" s="11">
        <v>0.82</v>
      </c>
      <c r="G41" s="11">
        <v>9.9</v>
      </c>
      <c r="H41" s="11">
        <v>9.9</v>
      </c>
      <c r="I41" s="11">
        <v>9.8000000000000007</v>
      </c>
      <c r="J41" s="11">
        <v>3.1</v>
      </c>
      <c r="K41" s="11">
        <v>51.900000000000006</v>
      </c>
      <c r="L41" s="11">
        <v>0.87</v>
      </c>
      <c r="M41" s="11">
        <v>8.8000000000000007</v>
      </c>
      <c r="N41" s="11">
        <v>9.9</v>
      </c>
      <c r="O41" s="11">
        <v>9.6</v>
      </c>
      <c r="P41" s="11">
        <v>4.8</v>
      </c>
      <c r="Q41" s="11">
        <v>9.8000000000000007</v>
      </c>
      <c r="R41" s="11">
        <v>9</v>
      </c>
      <c r="S41" s="11">
        <v>196.6</v>
      </c>
      <c r="T41" s="11">
        <v>0.98</v>
      </c>
      <c r="U41" s="11">
        <v>100</v>
      </c>
      <c r="V41" s="11">
        <v>96.6</v>
      </c>
      <c r="W41" s="11">
        <v>267.39999999999998</v>
      </c>
      <c r="X41" s="11">
        <v>0.89</v>
      </c>
      <c r="Y41" s="11">
        <v>83.1</v>
      </c>
      <c r="Z41" s="11">
        <v>94.4</v>
      </c>
      <c r="AA41" s="11">
        <v>89.9</v>
      </c>
    </row>
    <row r="42" spans="1:27" x14ac:dyDescent="0.25">
      <c r="A42" s="10" t="s">
        <v>34</v>
      </c>
      <c r="B42" s="10" t="s">
        <v>373</v>
      </c>
      <c r="C42" s="11">
        <v>548.29999999999995</v>
      </c>
      <c r="D42" s="11">
        <v>0.91</v>
      </c>
      <c r="E42" s="11">
        <v>27.200000000000003</v>
      </c>
      <c r="F42" s="11">
        <v>0.68</v>
      </c>
      <c r="G42" s="11">
        <v>7.1</v>
      </c>
      <c r="H42" s="11">
        <v>8</v>
      </c>
      <c r="I42" s="11">
        <v>8</v>
      </c>
      <c r="J42" s="11">
        <v>4.0999999999999996</v>
      </c>
      <c r="K42" s="11">
        <v>35.6</v>
      </c>
      <c r="L42" s="11">
        <v>0.59</v>
      </c>
      <c r="M42" s="11">
        <v>9.9</v>
      </c>
      <c r="N42" s="11">
        <v>9.9</v>
      </c>
      <c r="O42" s="11">
        <v>7.2</v>
      </c>
      <c r="P42" s="11">
        <v>2.7</v>
      </c>
      <c r="Q42" s="11">
        <v>5.9</v>
      </c>
      <c r="R42" s="11">
        <v>0</v>
      </c>
      <c r="S42" s="11">
        <v>196.4</v>
      </c>
      <c r="T42" s="11">
        <v>0.98</v>
      </c>
      <c r="U42" s="11">
        <v>98.2</v>
      </c>
      <c r="V42" s="11">
        <v>98.2</v>
      </c>
      <c r="W42" s="11">
        <v>289.10000000000002</v>
      </c>
      <c r="X42" s="11">
        <v>0.96</v>
      </c>
      <c r="Y42" s="11">
        <v>92.7</v>
      </c>
      <c r="Z42" s="11">
        <v>98.2</v>
      </c>
      <c r="AA42" s="11">
        <v>98.2</v>
      </c>
    </row>
    <row r="43" spans="1:27" x14ac:dyDescent="0.25">
      <c r="A43" s="10" t="s">
        <v>34</v>
      </c>
      <c r="B43" s="10" t="s">
        <v>374</v>
      </c>
      <c r="C43" s="11">
        <v>548</v>
      </c>
      <c r="D43" s="11">
        <v>0.91</v>
      </c>
      <c r="E43" s="11">
        <v>28.8</v>
      </c>
      <c r="F43" s="11">
        <v>0.72</v>
      </c>
      <c r="G43" s="11">
        <v>10</v>
      </c>
      <c r="H43" s="11">
        <v>7</v>
      </c>
      <c r="I43" s="11">
        <v>8</v>
      </c>
      <c r="J43" s="11">
        <v>3.8</v>
      </c>
      <c r="K43" s="11">
        <v>37.599999999999994</v>
      </c>
      <c r="L43" s="11">
        <v>0.63</v>
      </c>
      <c r="M43" s="11">
        <v>9</v>
      </c>
      <c r="N43" s="11">
        <v>9.9</v>
      </c>
      <c r="O43" s="11">
        <v>5.7</v>
      </c>
      <c r="P43" s="11">
        <v>2.2000000000000002</v>
      </c>
      <c r="Q43" s="11">
        <v>9.8000000000000007</v>
      </c>
      <c r="R43" s="11">
        <v>1</v>
      </c>
      <c r="S43" s="11">
        <v>198.9</v>
      </c>
      <c r="T43" s="11">
        <v>0.99</v>
      </c>
      <c r="U43" s="11">
        <v>100</v>
      </c>
      <c r="V43" s="11">
        <v>98.9</v>
      </c>
      <c r="W43" s="11">
        <v>282.7</v>
      </c>
      <c r="X43" s="11">
        <v>0.94</v>
      </c>
      <c r="Y43" s="11">
        <v>95.7</v>
      </c>
      <c r="Z43" s="11">
        <v>93.5</v>
      </c>
      <c r="AA43" s="11">
        <v>93.5</v>
      </c>
    </row>
    <row r="44" spans="1:27" x14ac:dyDescent="0.25">
      <c r="A44" s="10" t="s">
        <v>34</v>
      </c>
      <c r="B44" s="10" t="s">
        <v>375</v>
      </c>
      <c r="C44" s="11">
        <v>542.59999999999991</v>
      </c>
      <c r="D44" s="11">
        <v>0.9</v>
      </c>
      <c r="E44" s="11">
        <v>32.5</v>
      </c>
      <c r="F44" s="11">
        <v>0.81</v>
      </c>
      <c r="G44" s="11">
        <v>9.9</v>
      </c>
      <c r="H44" s="11">
        <v>9.9</v>
      </c>
      <c r="I44" s="11">
        <v>9.8000000000000007</v>
      </c>
      <c r="J44" s="11">
        <v>2.9</v>
      </c>
      <c r="K44" s="11">
        <v>39.6</v>
      </c>
      <c r="L44" s="11">
        <v>0.66</v>
      </c>
      <c r="M44" s="11">
        <v>7.9</v>
      </c>
      <c r="N44" s="11">
        <v>10</v>
      </c>
      <c r="O44" s="11">
        <v>9.8000000000000007</v>
      </c>
      <c r="P44" s="11">
        <v>2.1</v>
      </c>
      <c r="Q44" s="11">
        <v>9.8000000000000007</v>
      </c>
      <c r="R44" s="11">
        <v>0</v>
      </c>
      <c r="S44" s="11">
        <v>188.7</v>
      </c>
      <c r="T44" s="11">
        <v>0.94</v>
      </c>
      <c r="U44" s="11">
        <v>95.5</v>
      </c>
      <c r="V44" s="11">
        <v>93.2</v>
      </c>
      <c r="W44" s="11">
        <v>281.8</v>
      </c>
      <c r="X44" s="11">
        <v>0.94</v>
      </c>
      <c r="Y44" s="11">
        <v>88.6</v>
      </c>
      <c r="Z44" s="11">
        <v>95.5</v>
      </c>
      <c r="AA44" s="11">
        <v>97.7</v>
      </c>
    </row>
    <row r="45" spans="1:27" x14ac:dyDescent="0.25">
      <c r="A45" s="10" t="s">
        <v>34</v>
      </c>
      <c r="B45" s="10" t="s">
        <v>376</v>
      </c>
      <c r="C45" s="11">
        <v>541.20000000000005</v>
      </c>
      <c r="D45" s="11">
        <v>0.9</v>
      </c>
      <c r="E45" s="11">
        <v>28.1</v>
      </c>
      <c r="F45" s="11">
        <v>0.7</v>
      </c>
      <c r="G45" s="11">
        <v>8</v>
      </c>
      <c r="H45" s="11">
        <v>8</v>
      </c>
      <c r="I45" s="11">
        <v>7.6</v>
      </c>
      <c r="J45" s="11">
        <v>4.5</v>
      </c>
      <c r="K45" s="11">
        <v>29.7</v>
      </c>
      <c r="L45" s="11">
        <v>0.5</v>
      </c>
      <c r="M45" s="11">
        <v>3.9</v>
      </c>
      <c r="N45" s="11">
        <v>10</v>
      </c>
      <c r="O45" s="11">
        <v>5.9</v>
      </c>
      <c r="P45" s="11">
        <v>4.0999999999999996</v>
      </c>
      <c r="Q45" s="11">
        <v>5.8</v>
      </c>
      <c r="R45" s="11">
        <v>0</v>
      </c>
      <c r="S45" s="11">
        <v>197.6</v>
      </c>
      <c r="T45" s="11">
        <v>0.99</v>
      </c>
      <c r="U45" s="11">
        <v>98.8</v>
      </c>
      <c r="V45" s="11">
        <v>98.8</v>
      </c>
      <c r="W45" s="11">
        <v>285.8</v>
      </c>
      <c r="X45" s="11">
        <v>0.95</v>
      </c>
      <c r="Y45" s="11">
        <v>88.2</v>
      </c>
      <c r="Z45" s="11">
        <v>98.8</v>
      </c>
      <c r="AA45" s="11">
        <v>98.8</v>
      </c>
    </row>
    <row r="46" spans="1:27" x14ac:dyDescent="0.25">
      <c r="A46" s="10" t="s">
        <v>34</v>
      </c>
      <c r="B46" s="10" t="s">
        <v>377</v>
      </c>
      <c r="C46" s="11">
        <v>541.19999999999993</v>
      </c>
      <c r="D46" s="11">
        <v>0.9</v>
      </c>
      <c r="E46" s="11">
        <v>26.400000000000002</v>
      </c>
      <c r="F46" s="11">
        <v>0.66</v>
      </c>
      <c r="G46" s="11">
        <v>7.9</v>
      </c>
      <c r="H46" s="11">
        <v>7.9</v>
      </c>
      <c r="I46" s="11">
        <v>7.8</v>
      </c>
      <c r="J46" s="11">
        <v>2.8</v>
      </c>
      <c r="K46" s="11">
        <v>32.5</v>
      </c>
      <c r="L46" s="11">
        <v>0.54</v>
      </c>
      <c r="M46" s="11">
        <v>5.4</v>
      </c>
      <c r="N46" s="11">
        <v>8.9</v>
      </c>
      <c r="O46" s="11">
        <v>7.6</v>
      </c>
      <c r="P46" s="11">
        <v>6.8</v>
      </c>
      <c r="Q46" s="11">
        <v>1.8</v>
      </c>
      <c r="R46" s="11">
        <v>2</v>
      </c>
      <c r="S46" s="11">
        <v>200</v>
      </c>
      <c r="T46" s="11">
        <v>1</v>
      </c>
      <c r="U46" s="11">
        <v>100</v>
      </c>
      <c r="V46" s="11">
        <v>100</v>
      </c>
      <c r="W46" s="11">
        <v>282.29999999999995</v>
      </c>
      <c r="X46" s="11">
        <v>0.94</v>
      </c>
      <c r="Y46" s="11">
        <v>85.1</v>
      </c>
      <c r="Z46" s="11">
        <v>98.6</v>
      </c>
      <c r="AA46" s="11">
        <v>98.6</v>
      </c>
    </row>
    <row r="47" spans="1:27" x14ac:dyDescent="0.25">
      <c r="A47" s="10" t="s">
        <v>34</v>
      </c>
      <c r="B47" s="10" t="s">
        <v>378</v>
      </c>
      <c r="C47" s="11">
        <v>539.5</v>
      </c>
      <c r="D47" s="11">
        <v>0.9</v>
      </c>
      <c r="E47" s="11">
        <v>27.5</v>
      </c>
      <c r="F47" s="11">
        <v>0.69</v>
      </c>
      <c r="G47" s="11">
        <v>7.7</v>
      </c>
      <c r="H47" s="11">
        <v>8.3000000000000007</v>
      </c>
      <c r="I47" s="11">
        <v>8.3000000000000007</v>
      </c>
      <c r="J47" s="11">
        <v>3.2</v>
      </c>
      <c r="K47" s="11">
        <v>33.1</v>
      </c>
      <c r="L47" s="11">
        <v>0.55000000000000004</v>
      </c>
      <c r="M47" s="11">
        <v>4.9000000000000004</v>
      </c>
      <c r="N47" s="11">
        <v>8.9</v>
      </c>
      <c r="O47" s="11">
        <v>9.6999999999999993</v>
      </c>
      <c r="P47" s="11">
        <v>3.7</v>
      </c>
      <c r="Q47" s="11">
        <v>5.9</v>
      </c>
      <c r="R47" s="11">
        <v>0</v>
      </c>
      <c r="S47" s="11">
        <v>200</v>
      </c>
      <c r="T47" s="11">
        <v>1</v>
      </c>
      <c r="U47" s="11">
        <v>100</v>
      </c>
      <c r="V47" s="11">
        <v>100</v>
      </c>
      <c r="W47" s="11">
        <v>278.89999999999998</v>
      </c>
      <c r="X47" s="11">
        <v>0.93</v>
      </c>
      <c r="Y47" s="11">
        <v>91.2</v>
      </c>
      <c r="Z47" s="11">
        <v>93</v>
      </c>
      <c r="AA47" s="11">
        <v>94.7</v>
      </c>
    </row>
    <row r="48" spans="1:27" x14ac:dyDescent="0.25">
      <c r="A48" s="10" t="s">
        <v>34</v>
      </c>
      <c r="B48" s="10" t="s">
        <v>379</v>
      </c>
      <c r="C48" s="11">
        <v>538.70000000000005</v>
      </c>
      <c r="D48" s="11">
        <v>0.9</v>
      </c>
      <c r="E48" s="11">
        <v>29.400000000000002</v>
      </c>
      <c r="F48" s="11">
        <v>0.74</v>
      </c>
      <c r="G48" s="11">
        <v>9.3000000000000007</v>
      </c>
      <c r="H48" s="11">
        <v>8</v>
      </c>
      <c r="I48" s="11">
        <v>8.3000000000000007</v>
      </c>
      <c r="J48" s="11">
        <v>3.8</v>
      </c>
      <c r="K48" s="11">
        <v>32.6</v>
      </c>
      <c r="L48" s="11">
        <v>0.54</v>
      </c>
      <c r="M48" s="11">
        <v>5.3</v>
      </c>
      <c r="N48" s="11">
        <v>5</v>
      </c>
      <c r="O48" s="11">
        <v>9.8000000000000007</v>
      </c>
      <c r="P48" s="11">
        <v>2.5</v>
      </c>
      <c r="Q48" s="11">
        <v>10</v>
      </c>
      <c r="R48" s="11">
        <v>0</v>
      </c>
      <c r="S48" s="11">
        <v>198.3</v>
      </c>
      <c r="T48" s="11">
        <v>0.99</v>
      </c>
      <c r="U48" s="11">
        <v>100</v>
      </c>
      <c r="V48" s="11">
        <v>98.3</v>
      </c>
      <c r="W48" s="11">
        <v>278.39999999999998</v>
      </c>
      <c r="X48" s="11">
        <v>0.93</v>
      </c>
      <c r="Y48" s="11">
        <v>81.7</v>
      </c>
      <c r="Z48" s="11">
        <v>96.7</v>
      </c>
      <c r="AA48" s="11">
        <v>100</v>
      </c>
    </row>
    <row r="49" spans="1:27" x14ac:dyDescent="0.25">
      <c r="A49" s="10" t="s">
        <v>34</v>
      </c>
      <c r="B49" s="10" t="s">
        <v>380</v>
      </c>
      <c r="C49" s="11">
        <v>536.20000000000005</v>
      </c>
      <c r="D49" s="11">
        <v>0.89</v>
      </c>
      <c r="E49" s="11">
        <v>18.899999999999999</v>
      </c>
      <c r="F49" s="11">
        <v>0.47</v>
      </c>
      <c r="G49" s="11">
        <v>5.5</v>
      </c>
      <c r="H49" s="11">
        <v>2</v>
      </c>
      <c r="I49" s="11">
        <v>8</v>
      </c>
      <c r="J49" s="11">
        <v>3.4</v>
      </c>
      <c r="K49" s="11">
        <v>44</v>
      </c>
      <c r="L49" s="11">
        <v>0.73</v>
      </c>
      <c r="M49" s="11">
        <v>7.2</v>
      </c>
      <c r="N49" s="11">
        <v>9</v>
      </c>
      <c r="O49" s="11">
        <v>10</v>
      </c>
      <c r="P49" s="11">
        <v>1.9</v>
      </c>
      <c r="Q49" s="11">
        <v>9.9</v>
      </c>
      <c r="R49" s="11">
        <v>6</v>
      </c>
      <c r="S49" s="11">
        <v>200</v>
      </c>
      <c r="T49" s="11">
        <v>1</v>
      </c>
      <c r="U49" s="11">
        <v>100</v>
      </c>
      <c r="V49" s="11">
        <v>100</v>
      </c>
      <c r="W49" s="11">
        <v>273.3</v>
      </c>
      <c r="X49" s="11">
        <v>0.91</v>
      </c>
      <c r="Y49" s="11">
        <v>73.3</v>
      </c>
      <c r="Z49" s="11">
        <v>100</v>
      </c>
      <c r="AA49" s="11">
        <v>100</v>
      </c>
    </row>
    <row r="50" spans="1:27" x14ac:dyDescent="0.25">
      <c r="A50" s="10" t="s">
        <v>34</v>
      </c>
      <c r="B50" s="10" t="s">
        <v>381</v>
      </c>
      <c r="C50" s="11">
        <v>535.20000000000005</v>
      </c>
      <c r="D50" s="11">
        <v>0.89</v>
      </c>
      <c r="E50" s="11">
        <v>29.000000000000004</v>
      </c>
      <c r="F50" s="11">
        <v>0.73</v>
      </c>
      <c r="G50" s="11">
        <v>8.4</v>
      </c>
      <c r="H50" s="11">
        <v>6.9</v>
      </c>
      <c r="I50" s="11">
        <v>9.9</v>
      </c>
      <c r="J50" s="11">
        <v>3.8</v>
      </c>
      <c r="K50" s="11">
        <v>42.3</v>
      </c>
      <c r="L50" s="11">
        <v>0.71</v>
      </c>
      <c r="M50" s="11">
        <v>9.4</v>
      </c>
      <c r="N50" s="11">
        <v>7.9</v>
      </c>
      <c r="O50" s="11">
        <v>7.6</v>
      </c>
      <c r="P50" s="11">
        <v>3.5</v>
      </c>
      <c r="Q50" s="11">
        <v>9.9</v>
      </c>
      <c r="R50" s="11">
        <v>4</v>
      </c>
      <c r="S50" s="11">
        <v>194.89999999999998</v>
      </c>
      <c r="T50" s="11">
        <v>0.97</v>
      </c>
      <c r="U50" s="11">
        <v>96.6</v>
      </c>
      <c r="V50" s="11">
        <v>98.3</v>
      </c>
      <c r="W50" s="11">
        <v>269</v>
      </c>
      <c r="X50" s="11">
        <v>0.9</v>
      </c>
      <c r="Y50" s="11">
        <v>86.2</v>
      </c>
      <c r="Z50" s="11">
        <v>93.1</v>
      </c>
      <c r="AA50" s="11">
        <v>89.7</v>
      </c>
    </row>
    <row r="51" spans="1:27" x14ac:dyDescent="0.25">
      <c r="A51" s="10" t="s">
        <v>34</v>
      </c>
      <c r="B51" s="10" t="s">
        <v>382</v>
      </c>
      <c r="C51" s="11">
        <v>533.4</v>
      </c>
      <c r="D51" s="11">
        <v>0.89</v>
      </c>
      <c r="E51" s="11">
        <v>31.8</v>
      </c>
      <c r="F51" s="11">
        <v>0.8</v>
      </c>
      <c r="G51" s="11">
        <v>8.9</v>
      </c>
      <c r="H51" s="11">
        <v>9.6999999999999993</v>
      </c>
      <c r="I51" s="11">
        <v>9.3000000000000007</v>
      </c>
      <c r="J51" s="11">
        <v>3.9</v>
      </c>
      <c r="K51" s="11">
        <v>36.299999999999997</v>
      </c>
      <c r="L51" s="11">
        <v>0.61</v>
      </c>
      <c r="M51" s="11">
        <v>8.9</v>
      </c>
      <c r="N51" s="11">
        <v>9.8000000000000007</v>
      </c>
      <c r="O51" s="11">
        <v>3.4</v>
      </c>
      <c r="P51" s="11">
        <v>3.4</v>
      </c>
      <c r="Q51" s="11">
        <v>9.8000000000000007</v>
      </c>
      <c r="R51" s="11">
        <v>1</v>
      </c>
      <c r="S51" s="11">
        <v>193.9</v>
      </c>
      <c r="T51" s="11">
        <v>0.97</v>
      </c>
      <c r="U51" s="11">
        <v>98</v>
      </c>
      <c r="V51" s="11">
        <v>95.9</v>
      </c>
      <c r="W51" s="11">
        <v>271.39999999999998</v>
      </c>
      <c r="X51" s="11">
        <v>0.9</v>
      </c>
      <c r="Y51" s="11">
        <v>85.7</v>
      </c>
      <c r="Z51" s="11">
        <v>91.8</v>
      </c>
      <c r="AA51" s="11">
        <v>93.9</v>
      </c>
    </row>
    <row r="52" spans="1:27" x14ac:dyDescent="0.25">
      <c r="A52" s="10" t="s">
        <v>34</v>
      </c>
      <c r="B52" s="10" t="s">
        <v>383</v>
      </c>
      <c r="C52" s="11">
        <v>531.80000000000007</v>
      </c>
      <c r="D52" s="11">
        <v>0.89</v>
      </c>
      <c r="E52" s="11">
        <v>26.400000000000002</v>
      </c>
      <c r="F52" s="11">
        <v>0.66</v>
      </c>
      <c r="G52" s="11">
        <v>8.3000000000000007</v>
      </c>
      <c r="H52" s="11">
        <v>7.9</v>
      </c>
      <c r="I52" s="11">
        <v>7.9</v>
      </c>
      <c r="J52" s="11">
        <v>2.2999999999999998</v>
      </c>
      <c r="K52" s="11">
        <v>28</v>
      </c>
      <c r="L52" s="11">
        <v>0.47</v>
      </c>
      <c r="M52" s="11">
        <v>7.9</v>
      </c>
      <c r="N52" s="11">
        <v>4</v>
      </c>
      <c r="O52" s="11">
        <v>7.5</v>
      </c>
      <c r="P52" s="11">
        <v>2.2000000000000002</v>
      </c>
      <c r="Q52" s="11">
        <v>5.4</v>
      </c>
      <c r="R52" s="11">
        <v>1</v>
      </c>
      <c r="S52" s="11">
        <v>196.8</v>
      </c>
      <c r="T52" s="11">
        <v>0.98</v>
      </c>
      <c r="U52" s="11">
        <v>96.8</v>
      </c>
      <c r="V52" s="11">
        <v>100</v>
      </c>
      <c r="W52" s="11">
        <v>280.60000000000002</v>
      </c>
      <c r="X52" s="11">
        <v>0.94</v>
      </c>
      <c r="Y52" s="11">
        <v>93.5</v>
      </c>
      <c r="Z52" s="11">
        <v>90.3</v>
      </c>
      <c r="AA52" s="11">
        <v>96.8</v>
      </c>
    </row>
    <row r="53" spans="1:27" x14ac:dyDescent="0.25">
      <c r="A53" s="10" t="s">
        <v>34</v>
      </c>
      <c r="B53" s="10" t="s">
        <v>384</v>
      </c>
      <c r="C53" s="11">
        <v>531.70000000000005</v>
      </c>
      <c r="D53" s="11">
        <v>0.89</v>
      </c>
      <c r="E53" s="11">
        <v>23.900000000000002</v>
      </c>
      <c r="F53" s="11">
        <v>0.6</v>
      </c>
      <c r="G53" s="11">
        <v>8</v>
      </c>
      <c r="H53" s="11">
        <v>4.9000000000000004</v>
      </c>
      <c r="I53" s="11">
        <v>7.9</v>
      </c>
      <c r="J53" s="11">
        <v>3.1</v>
      </c>
      <c r="K53" s="11">
        <v>44.400000000000006</v>
      </c>
      <c r="L53" s="11">
        <v>0.74</v>
      </c>
      <c r="M53" s="11">
        <v>8.3000000000000007</v>
      </c>
      <c r="N53" s="11">
        <v>9.9</v>
      </c>
      <c r="O53" s="11">
        <v>9.6</v>
      </c>
      <c r="P53" s="11">
        <v>5</v>
      </c>
      <c r="Q53" s="11">
        <v>9.6</v>
      </c>
      <c r="R53" s="11">
        <v>2</v>
      </c>
      <c r="S53" s="11">
        <v>198.5</v>
      </c>
      <c r="T53" s="11">
        <v>0.99</v>
      </c>
      <c r="U53" s="11">
        <v>98.5</v>
      </c>
      <c r="V53" s="11">
        <v>100</v>
      </c>
      <c r="W53" s="11">
        <v>264.90000000000003</v>
      </c>
      <c r="X53" s="11">
        <v>0.88</v>
      </c>
      <c r="Y53" s="11">
        <v>83.9</v>
      </c>
      <c r="Z53" s="11">
        <v>91.2</v>
      </c>
      <c r="AA53" s="11">
        <v>89.8</v>
      </c>
    </row>
    <row r="54" spans="1:27" x14ac:dyDescent="0.25">
      <c r="A54" s="10" t="s">
        <v>34</v>
      </c>
      <c r="B54" s="10" t="s">
        <v>385</v>
      </c>
      <c r="C54" s="11">
        <v>531.70000000000005</v>
      </c>
      <c r="D54" s="11">
        <v>0.89</v>
      </c>
      <c r="E54" s="11">
        <v>29</v>
      </c>
      <c r="F54" s="11">
        <v>0.73</v>
      </c>
      <c r="G54" s="11">
        <v>8.9</v>
      </c>
      <c r="H54" s="11">
        <v>8.6</v>
      </c>
      <c r="I54" s="11">
        <v>8.3000000000000007</v>
      </c>
      <c r="J54" s="11">
        <v>3.2</v>
      </c>
      <c r="K54" s="11">
        <v>40.699999999999996</v>
      </c>
      <c r="L54" s="11">
        <v>0.68</v>
      </c>
      <c r="M54" s="11">
        <v>4.8</v>
      </c>
      <c r="N54" s="11">
        <v>10</v>
      </c>
      <c r="O54" s="11">
        <v>9.6</v>
      </c>
      <c r="P54" s="11">
        <v>3.4</v>
      </c>
      <c r="Q54" s="11">
        <v>9.9</v>
      </c>
      <c r="R54" s="11">
        <v>3</v>
      </c>
      <c r="S54" s="11">
        <v>194</v>
      </c>
      <c r="T54" s="11">
        <v>0.97</v>
      </c>
      <c r="U54" s="11">
        <v>100</v>
      </c>
      <c r="V54" s="11">
        <v>94</v>
      </c>
      <c r="W54" s="11">
        <v>268</v>
      </c>
      <c r="X54" s="11">
        <v>0.89</v>
      </c>
      <c r="Y54" s="11">
        <v>82</v>
      </c>
      <c r="Z54" s="11">
        <v>88</v>
      </c>
      <c r="AA54" s="11">
        <v>98</v>
      </c>
    </row>
    <row r="55" spans="1:27" x14ac:dyDescent="0.25">
      <c r="A55" s="10" t="s">
        <v>34</v>
      </c>
      <c r="B55" s="10" t="s">
        <v>386</v>
      </c>
      <c r="C55" s="11">
        <v>529.70000000000005</v>
      </c>
      <c r="D55" s="11">
        <v>0.88</v>
      </c>
      <c r="E55" s="11">
        <v>26.4</v>
      </c>
      <c r="F55" s="11">
        <v>0.66</v>
      </c>
      <c r="G55" s="11">
        <v>8</v>
      </c>
      <c r="H55" s="11">
        <v>7</v>
      </c>
      <c r="I55" s="11">
        <v>7.9</v>
      </c>
      <c r="J55" s="11">
        <v>3.5</v>
      </c>
      <c r="K55" s="11">
        <v>35.6</v>
      </c>
      <c r="L55" s="11">
        <v>0.59</v>
      </c>
      <c r="M55" s="11">
        <v>6.4</v>
      </c>
      <c r="N55" s="11">
        <v>6.9</v>
      </c>
      <c r="O55" s="11">
        <v>9.3000000000000007</v>
      </c>
      <c r="P55" s="11">
        <v>3.2</v>
      </c>
      <c r="Q55" s="11">
        <v>9.8000000000000007</v>
      </c>
      <c r="R55" s="11">
        <v>0</v>
      </c>
      <c r="S55" s="11">
        <v>192.6</v>
      </c>
      <c r="T55" s="11">
        <v>0.96</v>
      </c>
      <c r="U55" s="11">
        <v>98.8</v>
      </c>
      <c r="V55" s="11">
        <v>93.8</v>
      </c>
      <c r="W55" s="11">
        <v>275.10000000000002</v>
      </c>
      <c r="X55" s="11">
        <v>0.92</v>
      </c>
      <c r="Y55" s="11">
        <v>90</v>
      </c>
      <c r="Z55" s="11">
        <v>91.3</v>
      </c>
      <c r="AA55" s="11">
        <v>93.8</v>
      </c>
    </row>
    <row r="56" spans="1:27" x14ac:dyDescent="0.25">
      <c r="A56" s="10" t="s">
        <v>34</v>
      </c>
      <c r="B56" s="10" t="s">
        <v>387</v>
      </c>
      <c r="C56" s="11">
        <v>529.6</v>
      </c>
      <c r="D56" s="11">
        <v>0.88</v>
      </c>
      <c r="E56" s="11">
        <v>32.6</v>
      </c>
      <c r="F56" s="11">
        <v>0.82</v>
      </c>
      <c r="G56" s="11">
        <v>9</v>
      </c>
      <c r="H56" s="11">
        <v>7.6</v>
      </c>
      <c r="I56" s="11">
        <v>10</v>
      </c>
      <c r="J56" s="11">
        <v>6</v>
      </c>
      <c r="K56" s="11">
        <v>27.9</v>
      </c>
      <c r="L56" s="11">
        <v>0.47</v>
      </c>
      <c r="M56" s="11">
        <v>8.9</v>
      </c>
      <c r="N56" s="11">
        <v>7.9</v>
      </c>
      <c r="O56" s="11">
        <v>3</v>
      </c>
      <c r="P56" s="11">
        <v>2.4</v>
      </c>
      <c r="Q56" s="11">
        <v>5.7</v>
      </c>
      <c r="R56" s="11">
        <v>0</v>
      </c>
      <c r="S56" s="11">
        <v>195.5</v>
      </c>
      <c r="T56" s="11">
        <v>0.98</v>
      </c>
      <c r="U56" s="11">
        <v>98.9</v>
      </c>
      <c r="V56" s="11">
        <v>96.6</v>
      </c>
      <c r="W56" s="11">
        <v>273.60000000000002</v>
      </c>
      <c r="X56" s="11">
        <v>0.91</v>
      </c>
      <c r="Y56" s="11">
        <v>90.8</v>
      </c>
      <c r="Z56" s="11">
        <v>90.8</v>
      </c>
      <c r="AA56" s="11">
        <v>92</v>
      </c>
    </row>
    <row r="57" spans="1:27" x14ac:dyDescent="0.25">
      <c r="A57" s="10" t="s">
        <v>34</v>
      </c>
      <c r="B57" s="10" t="s">
        <v>388</v>
      </c>
      <c r="C57" s="11">
        <v>528.79999999999995</v>
      </c>
      <c r="D57" s="11">
        <v>0.88</v>
      </c>
      <c r="E57" s="11">
        <v>31.8</v>
      </c>
      <c r="F57" s="11">
        <v>0.8</v>
      </c>
      <c r="G57" s="11">
        <v>10</v>
      </c>
      <c r="H57" s="11">
        <v>10</v>
      </c>
      <c r="I57" s="11">
        <v>8</v>
      </c>
      <c r="J57" s="11">
        <v>3.8</v>
      </c>
      <c r="K57" s="11">
        <v>36.6</v>
      </c>
      <c r="L57" s="11">
        <v>0.61</v>
      </c>
      <c r="M57" s="11">
        <v>8.3000000000000007</v>
      </c>
      <c r="N57" s="11">
        <v>8.8000000000000007</v>
      </c>
      <c r="O57" s="11">
        <v>7.1</v>
      </c>
      <c r="P57" s="11">
        <v>4.2</v>
      </c>
      <c r="Q57" s="11">
        <v>5.2</v>
      </c>
      <c r="R57" s="11">
        <v>3</v>
      </c>
      <c r="S57" s="11">
        <v>200</v>
      </c>
      <c r="T57" s="11">
        <v>1</v>
      </c>
      <c r="U57" s="11">
        <v>100</v>
      </c>
      <c r="V57" s="11">
        <v>100</v>
      </c>
      <c r="W57" s="11">
        <v>260.39999999999998</v>
      </c>
      <c r="X57" s="11">
        <v>0.87</v>
      </c>
      <c r="Y57" s="11">
        <v>76.7</v>
      </c>
      <c r="Z57" s="11">
        <v>86</v>
      </c>
      <c r="AA57" s="11">
        <v>97.7</v>
      </c>
    </row>
    <row r="58" spans="1:27" x14ac:dyDescent="0.25">
      <c r="A58" s="10" t="s">
        <v>34</v>
      </c>
      <c r="B58" s="10" t="s">
        <v>389</v>
      </c>
      <c r="C58" s="11">
        <v>528.5</v>
      </c>
      <c r="D58" s="11">
        <v>0.88</v>
      </c>
      <c r="E58" s="11">
        <v>30</v>
      </c>
      <c r="F58" s="11">
        <v>0.75</v>
      </c>
      <c r="G58" s="11">
        <v>9</v>
      </c>
      <c r="H58" s="11">
        <v>9.9</v>
      </c>
      <c r="I58" s="11">
        <v>8</v>
      </c>
      <c r="J58" s="11">
        <v>3.1</v>
      </c>
      <c r="K58" s="11">
        <v>32.4</v>
      </c>
      <c r="L58" s="11">
        <v>0.54</v>
      </c>
      <c r="M58" s="11">
        <v>4.8</v>
      </c>
      <c r="N58" s="11">
        <v>7.9</v>
      </c>
      <c r="O58" s="11">
        <v>7.5</v>
      </c>
      <c r="P58" s="11">
        <v>2.2999999999999998</v>
      </c>
      <c r="Q58" s="11">
        <v>9.9</v>
      </c>
      <c r="R58" s="11">
        <v>0</v>
      </c>
      <c r="S58" s="11">
        <v>194.60000000000002</v>
      </c>
      <c r="T58" s="11">
        <v>0.97</v>
      </c>
      <c r="U58" s="11">
        <v>96.4</v>
      </c>
      <c r="V58" s="11">
        <v>98.2</v>
      </c>
      <c r="W58" s="11">
        <v>271.5</v>
      </c>
      <c r="X58" s="11">
        <v>0.91</v>
      </c>
      <c r="Y58" s="11">
        <v>84.8</v>
      </c>
      <c r="Z58" s="11">
        <v>93.8</v>
      </c>
      <c r="AA58" s="11">
        <v>92.9</v>
      </c>
    </row>
    <row r="59" spans="1:27" x14ac:dyDescent="0.25">
      <c r="A59" s="10" t="s">
        <v>34</v>
      </c>
      <c r="B59" s="10" t="s">
        <v>390</v>
      </c>
      <c r="C59" s="11">
        <v>526.6</v>
      </c>
      <c r="D59" s="11">
        <v>0.88</v>
      </c>
      <c r="E59" s="11">
        <v>32.299999999999997</v>
      </c>
      <c r="F59" s="11">
        <v>0.81</v>
      </c>
      <c r="G59" s="11">
        <v>10</v>
      </c>
      <c r="H59" s="11">
        <v>8.9</v>
      </c>
      <c r="I59" s="11">
        <v>10</v>
      </c>
      <c r="J59" s="11">
        <v>3.4</v>
      </c>
      <c r="K59" s="11">
        <v>40</v>
      </c>
      <c r="L59" s="11">
        <v>0.67</v>
      </c>
      <c r="M59" s="11">
        <v>8.8000000000000007</v>
      </c>
      <c r="N59" s="11">
        <v>10</v>
      </c>
      <c r="O59" s="11">
        <v>5.7</v>
      </c>
      <c r="P59" s="11">
        <v>1.6</v>
      </c>
      <c r="Q59" s="11">
        <v>9.9</v>
      </c>
      <c r="R59" s="11">
        <v>4</v>
      </c>
      <c r="S59" s="11">
        <v>195.2</v>
      </c>
      <c r="T59" s="11">
        <v>0.98</v>
      </c>
      <c r="U59" s="11">
        <v>97.6</v>
      </c>
      <c r="V59" s="11">
        <v>97.6</v>
      </c>
      <c r="W59" s="11">
        <v>259.10000000000002</v>
      </c>
      <c r="X59" s="11">
        <v>0.86</v>
      </c>
      <c r="Y59" s="11">
        <v>77.099999999999994</v>
      </c>
      <c r="Z59" s="11">
        <v>88</v>
      </c>
      <c r="AA59" s="11">
        <v>94</v>
      </c>
    </row>
    <row r="60" spans="1:27" x14ac:dyDescent="0.25">
      <c r="A60" s="10" t="s">
        <v>34</v>
      </c>
      <c r="B60" s="10" t="s">
        <v>391</v>
      </c>
      <c r="C60" s="11">
        <v>525.70000000000005</v>
      </c>
      <c r="D60" s="11">
        <v>0.88</v>
      </c>
      <c r="E60" s="11">
        <v>26.7</v>
      </c>
      <c r="F60" s="11">
        <v>0.67</v>
      </c>
      <c r="G60" s="11">
        <v>9</v>
      </c>
      <c r="H60" s="11">
        <v>5.9</v>
      </c>
      <c r="I60" s="11">
        <v>8.5</v>
      </c>
      <c r="J60" s="11">
        <v>3.3</v>
      </c>
      <c r="K60" s="11">
        <v>37</v>
      </c>
      <c r="L60" s="11">
        <v>0.62</v>
      </c>
      <c r="M60" s="11">
        <v>4.3</v>
      </c>
      <c r="N60" s="11">
        <v>10</v>
      </c>
      <c r="O60" s="11">
        <v>7.5</v>
      </c>
      <c r="P60" s="11">
        <v>3.6</v>
      </c>
      <c r="Q60" s="11">
        <v>9.6</v>
      </c>
      <c r="R60" s="11">
        <v>2</v>
      </c>
      <c r="S60" s="11">
        <v>195.9</v>
      </c>
      <c r="T60" s="11">
        <v>0.98</v>
      </c>
      <c r="U60" s="11">
        <v>99.2</v>
      </c>
      <c r="V60" s="11">
        <v>96.7</v>
      </c>
      <c r="W60" s="11">
        <v>266.10000000000002</v>
      </c>
      <c r="X60" s="11">
        <v>0.89</v>
      </c>
      <c r="Y60" s="11">
        <v>81.8</v>
      </c>
      <c r="Z60" s="11">
        <v>89.3</v>
      </c>
      <c r="AA60" s="11">
        <v>95</v>
      </c>
    </row>
    <row r="61" spans="1:27" x14ac:dyDescent="0.25">
      <c r="A61" s="10" t="s">
        <v>34</v>
      </c>
      <c r="B61" s="10" t="s">
        <v>392</v>
      </c>
      <c r="C61" s="11">
        <v>523.90000000000009</v>
      </c>
      <c r="D61" s="11">
        <v>0.87</v>
      </c>
      <c r="E61" s="11">
        <v>27.9</v>
      </c>
      <c r="F61" s="11">
        <v>0.7</v>
      </c>
      <c r="G61" s="11">
        <v>7.5</v>
      </c>
      <c r="H61" s="11">
        <v>8</v>
      </c>
      <c r="I61" s="11">
        <v>7.9</v>
      </c>
      <c r="J61" s="11">
        <v>4.5</v>
      </c>
      <c r="K61" s="11">
        <v>44.400000000000006</v>
      </c>
      <c r="L61" s="11">
        <v>0.74</v>
      </c>
      <c r="M61" s="11">
        <v>5.4</v>
      </c>
      <c r="N61" s="11">
        <v>9.9</v>
      </c>
      <c r="O61" s="11">
        <v>9.9</v>
      </c>
      <c r="P61" s="11">
        <v>2.5</v>
      </c>
      <c r="Q61" s="11">
        <v>9.6999999999999993</v>
      </c>
      <c r="R61" s="11">
        <v>7</v>
      </c>
      <c r="S61" s="11">
        <v>187.10000000000002</v>
      </c>
      <c r="T61" s="11">
        <v>0.94</v>
      </c>
      <c r="U61" s="11">
        <v>95.2</v>
      </c>
      <c r="V61" s="11">
        <v>91.9</v>
      </c>
      <c r="W61" s="11">
        <v>264.5</v>
      </c>
      <c r="X61" s="11">
        <v>0.88</v>
      </c>
      <c r="Y61" s="11">
        <v>88.7</v>
      </c>
      <c r="Z61" s="11">
        <v>88.7</v>
      </c>
      <c r="AA61" s="11">
        <v>87.1</v>
      </c>
    </row>
    <row r="62" spans="1:27" x14ac:dyDescent="0.25">
      <c r="A62" s="10" t="s">
        <v>34</v>
      </c>
      <c r="B62" s="10" t="s">
        <v>393</v>
      </c>
      <c r="C62" s="11">
        <v>523.20000000000005</v>
      </c>
      <c r="D62" s="11">
        <v>0.87</v>
      </c>
      <c r="E62" s="11">
        <v>29.1</v>
      </c>
      <c r="F62" s="11">
        <v>0.73</v>
      </c>
      <c r="G62" s="11">
        <v>9.9</v>
      </c>
      <c r="H62" s="11">
        <v>8.9</v>
      </c>
      <c r="I62" s="11">
        <v>7.8</v>
      </c>
      <c r="J62" s="11">
        <v>2.5</v>
      </c>
      <c r="K62" s="11">
        <v>44.2</v>
      </c>
      <c r="L62" s="11">
        <v>0.74</v>
      </c>
      <c r="M62" s="11">
        <v>7.7</v>
      </c>
      <c r="N62" s="11">
        <v>9.9</v>
      </c>
      <c r="O62" s="11">
        <v>9.3000000000000007</v>
      </c>
      <c r="P62" s="11">
        <v>3.6</v>
      </c>
      <c r="Q62" s="11">
        <v>9.6999999999999993</v>
      </c>
      <c r="R62" s="11">
        <v>4</v>
      </c>
      <c r="S62" s="11">
        <v>193.7</v>
      </c>
      <c r="T62" s="11">
        <v>0.97</v>
      </c>
      <c r="U62" s="11">
        <v>98.4</v>
      </c>
      <c r="V62" s="11">
        <v>95.3</v>
      </c>
      <c r="W62" s="11">
        <v>256.2</v>
      </c>
      <c r="X62" s="11">
        <v>0.85</v>
      </c>
      <c r="Y62" s="11">
        <v>73.400000000000006</v>
      </c>
      <c r="Z62" s="11">
        <v>87.5</v>
      </c>
      <c r="AA62" s="11">
        <v>95.3</v>
      </c>
    </row>
    <row r="63" spans="1:27" x14ac:dyDescent="0.25">
      <c r="A63" s="10" t="s">
        <v>34</v>
      </c>
      <c r="B63" s="10" t="s">
        <v>394</v>
      </c>
      <c r="C63" s="11">
        <v>523</v>
      </c>
      <c r="D63" s="11">
        <v>0.87</v>
      </c>
      <c r="E63" s="11">
        <v>26.299999999999997</v>
      </c>
      <c r="F63" s="11">
        <v>0.66</v>
      </c>
      <c r="G63" s="11">
        <v>6</v>
      </c>
      <c r="H63" s="11">
        <v>9</v>
      </c>
      <c r="I63" s="11">
        <v>9.4</v>
      </c>
      <c r="J63" s="11">
        <v>1.9</v>
      </c>
      <c r="K63" s="11">
        <v>45.2</v>
      </c>
      <c r="L63" s="11">
        <v>0.75</v>
      </c>
      <c r="M63" s="11">
        <v>6</v>
      </c>
      <c r="N63" s="11">
        <v>10</v>
      </c>
      <c r="O63" s="11">
        <v>9.8000000000000007</v>
      </c>
      <c r="P63" s="11">
        <v>2.5</v>
      </c>
      <c r="Q63" s="11">
        <v>9.9</v>
      </c>
      <c r="R63" s="11">
        <v>7</v>
      </c>
      <c r="S63" s="11">
        <v>195.7</v>
      </c>
      <c r="T63" s="11">
        <v>0.98</v>
      </c>
      <c r="U63" s="11">
        <v>100</v>
      </c>
      <c r="V63" s="11">
        <v>95.7</v>
      </c>
      <c r="W63" s="11">
        <v>255.79999999999998</v>
      </c>
      <c r="X63" s="11">
        <v>0.85</v>
      </c>
      <c r="Y63" s="11">
        <v>97.8</v>
      </c>
      <c r="Z63" s="11">
        <v>80.599999999999994</v>
      </c>
      <c r="AA63" s="11">
        <v>77.400000000000006</v>
      </c>
    </row>
    <row r="64" spans="1:27" x14ac:dyDescent="0.25">
      <c r="A64" s="10" t="s">
        <v>34</v>
      </c>
      <c r="B64" s="10" t="s">
        <v>395</v>
      </c>
      <c r="C64" s="11">
        <v>521.30000000000007</v>
      </c>
      <c r="D64" s="11">
        <v>0.87</v>
      </c>
      <c r="E64" s="11">
        <v>34.200000000000003</v>
      </c>
      <c r="F64" s="11">
        <v>0.86</v>
      </c>
      <c r="G64" s="11">
        <v>9.9</v>
      </c>
      <c r="H64" s="11">
        <v>9.9</v>
      </c>
      <c r="I64" s="11">
        <v>9.6999999999999993</v>
      </c>
      <c r="J64" s="11">
        <v>4.7</v>
      </c>
      <c r="K64" s="11">
        <v>34.700000000000003</v>
      </c>
      <c r="L64" s="11">
        <v>0.57999999999999996</v>
      </c>
      <c r="M64" s="11">
        <v>7.8</v>
      </c>
      <c r="N64" s="11">
        <v>9.8000000000000007</v>
      </c>
      <c r="O64" s="11">
        <v>7.5</v>
      </c>
      <c r="P64" s="11">
        <v>2.2000000000000002</v>
      </c>
      <c r="Q64" s="11">
        <v>5.4</v>
      </c>
      <c r="R64" s="11">
        <v>2</v>
      </c>
      <c r="S64" s="11">
        <v>196.8</v>
      </c>
      <c r="T64" s="11">
        <v>0.98</v>
      </c>
      <c r="U64" s="11">
        <v>98.4</v>
      </c>
      <c r="V64" s="11">
        <v>98.4</v>
      </c>
      <c r="W64" s="11">
        <v>255.6</v>
      </c>
      <c r="X64" s="11">
        <v>0.85</v>
      </c>
      <c r="Y64" s="11">
        <v>81</v>
      </c>
      <c r="Z64" s="11">
        <v>90.5</v>
      </c>
      <c r="AA64" s="11">
        <v>84.1</v>
      </c>
    </row>
    <row r="65" spans="1:27" x14ac:dyDescent="0.25">
      <c r="A65" s="10" t="s">
        <v>34</v>
      </c>
      <c r="B65" s="10" t="s">
        <v>396</v>
      </c>
      <c r="C65" s="11">
        <v>519</v>
      </c>
      <c r="D65" s="11">
        <v>0.87</v>
      </c>
      <c r="E65" s="11">
        <v>24.5</v>
      </c>
      <c r="F65" s="11">
        <v>0.61</v>
      </c>
      <c r="G65" s="11">
        <v>7</v>
      </c>
      <c r="H65" s="11">
        <v>6.9</v>
      </c>
      <c r="I65" s="11">
        <v>7.9</v>
      </c>
      <c r="J65" s="11">
        <v>2.7</v>
      </c>
      <c r="K65" s="11">
        <v>33.599999999999994</v>
      </c>
      <c r="L65" s="11">
        <v>0.56000000000000005</v>
      </c>
      <c r="M65" s="11">
        <v>5.8</v>
      </c>
      <c r="N65" s="11">
        <v>9.9</v>
      </c>
      <c r="O65" s="11">
        <v>5.6</v>
      </c>
      <c r="P65" s="11">
        <v>4.4000000000000004</v>
      </c>
      <c r="Q65" s="11">
        <v>5.9</v>
      </c>
      <c r="R65" s="11">
        <v>2</v>
      </c>
      <c r="S65" s="11">
        <v>190.2</v>
      </c>
      <c r="T65" s="11">
        <v>0.95</v>
      </c>
      <c r="U65" s="11">
        <v>96.7</v>
      </c>
      <c r="V65" s="11">
        <v>93.5</v>
      </c>
      <c r="W65" s="11">
        <v>270.7</v>
      </c>
      <c r="X65" s="11">
        <v>0.9</v>
      </c>
      <c r="Y65" s="11">
        <v>82.9</v>
      </c>
      <c r="Z65" s="11">
        <v>91.1</v>
      </c>
      <c r="AA65" s="11">
        <v>96.7</v>
      </c>
    </row>
    <row r="66" spans="1:27" x14ac:dyDescent="0.25">
      <c r="A66" s="10" t="s">
        <v>34</v>
      </c>
      <c r="B66" s="10" t="s">
        <v>397</v>
      </c>
      <c r="C66" s="11">
        <v>518.4</v>
      </c>
      <c r="D66" s="11">
        <v>0.86</v>
      </c>
      <c r="E66" s="11">
        <v>23.300000000000004</v>
      </c>
      <c r="F66" s="11">
        <v>0.57999999999999996</v>
      </c>
      <c r="G66" s="11">
        <v>6.4</v>
      </c>
      <c r="H66" s="11">
        <v>5.9</v>
      </c>
      <c r="I66" s="11">
        <v>7.9</v>
      </c>
      <c r="J66" s="11">
        <v>3.1</v>
      </c>
      <c r="K66" s="11">
        <v>32</v>
      </c>
      <c r="L66" s="11">
        <v>0.53</v>
      </c>
      <c r="M66" s="11">
        <v>5.8</v>
      </c>
      <c r="N66" s="11">
        <v>9.9</v>
      </c>
      <c r="O66" s="11">
        <v>3.4</v>
      </c>
      <c r="P66" s="11">
        <v>2.1</v>
      </c>
      <c r="Q66" s="11">
        <v>9.8000000000000007</v>
      </c>
      <c r="R66" s="11">
        <v>1</v>
      </c>
      <c r="S66" s="11">
        <v>193.7</v>
      </c>
      <c r="T66" s="11">
        <v>0.97</v>
      </c>
      <c r="U66" s="11">
        <v>95.8</v>
      </c>
      <c r="V66" s="11">
        <v>97.9</v>
      </c>
      <c r="W66" s="11">
        <v>269.39999999999998</v>
      </c>
      <c r="X66" s="11">
        <v>0.9</v>
      </c>
      <c r="Y66" s="11">
        <v>82.1</v>
      </c>
      <c r="Z66" s="11">
        <v>92.6</v>
      </c>
      <c r="AA66" s="11">
        <v>94.7</v>
      </c>
    </row>
    <row r="67" spans="1:27" x14ac:dyDescent="0.25">
      <c r="A67" s="10" t="s">
        <v>34</v>
      </c>
      <c r="B67" s="10" t="s">
        <v>398</v>
      </c>
      <c r="C67" s="11">
        <v>518.4</v>
      </c>
      <c r="D67" s="11">
        <v>0.86</v>
      </c>
      <c r="E67" s="11">
        <v>27.1</v>
      </c>
      <c r="F67" s="11">
        <v>0.68</v>
      </c>
      <c r="G67" s="11">
        <v>8.9</v>
      </c>
      <c r="H67" s="11">
        <v>7.2</v>
      </c>
      <c r="I67" s="11">
        <v>7.9</v>
      </c>
      <c r="J67" s="11">
        <v>3.1</v>
      </c>
      <c r="K67" s="11">
        <v>27.4</v>
      </c>
      <c r="L67" s="11">
        <v>0.46</v>
      </c>
      <c r="M67" s="11">
        <v>7.8</v>
      </c>
      <c r="N67" s="11">
        <v>1.9</v>
      </c>
      <c r="O67" s="11">
        <v>9.3000000000000007</v>
      </c>
      <c r="P67" s="11">
        <v>2.9</v>
      </c>
      <c r="Q67" s="11">
        <v>5.5</v>
      </c>
      <c r="R67" s="11">
        <v>0</v>
      </c>
      <c r="S67" s="11">
        <v>200</v>
      </c>
      <c r="T67" s="11">
        <v>1</v>
      </c>
      <c r="U67" s="11">
        <v>100</v>
      </c>
      <c r="V67" s="11">
        <v>100</v>
      </c>
      <c r="W67" s="11">
        <v>263.89999999999998</v>
      </c>
      <c r="X67" s="11">
        <v>0.88</v>
      </c>
      <c r="Y67" s="11">
        <v>80.599999999999994</v>
      </c>
      <c r="Z67" s="11">
        <v>88.9</v>
      </c>
      <c r="AA67" s="11">
        <v>94.4</v>
      </c>
    </row>
    <row r="68" spans="1:27" x14ac:dyDescent="0.25">
      <c r="A68" s="10" t="s">
        <v>34</v>
      </c>
      <c r="B68" s="10" t="s">
        <v>399</v>
      </c>
      <c r="C68" s="11">
        <v>516.5</v>
      </c>
      <c r="D68" s="11">
        <v>0.86</v>
      </c>
      <c r="E68" s="11">
        <v>26.5</v>
      </c>
      <c r="F68" s="11">
        <v>0.66</v>
      </c>
      <c r="G68" s="11">
        <v>7.5</v>
      </c>
      <c r="H68" s="11">
        <v>7.6</v>
      </c>
      <c r="I68" s="11">
        <v>8</v>
      </c>
      <c r="J68" s="11">
        <v>3.4</v>
      </c>
      <c r="K68" s="11">
        <v>37.800000000000004</v>
      </c>
      <c r="L68" s="11">
        <v>0.63</v>
      </c>
      <c r="M68" s="11">
        <v>9.1999999999999993</v>
      </c>
      <c r="N68" s="11">
        <v>9.9</v>
      </c>
      <c r="O68" s="11">
        <v>9.3000000000000007</v>
      </c>
      <c r="P68" s="11">
        <v>3.8</v>
      </c>
      <c r="Q68" s="11">
        <v>5.6</v>
      </c>
      <c r="R68" s="11">
        <v>0</v>
      </c>
      <c r="S68" s="11">
        <v>197.8</v>
      </c>
      <c r="T68" s="11">
        <v>0.99</v>
      </c>
      <c r="U68" s="11">
        <v>100</v>
      </c>
      <c r="V68" s="11">
        <v>97.8</v>
      </c>
      <c r="W68" s="11">
        <v>254.4</v>
      </c>
      <c r="X68" s="11">
        <v>0.85</v>
      </c>
      <c r="Y68" s="11">
        <v>67.400000000000006</v>
      </c>
      <c r="Z68" s="11">
        <v>93.5</v>
      </c>
      <c r="AA68" s="11">
        <v>93.5</v>
      </c>
    </row>
    <row r="69" spans="1:27" x14ac:dyDescent="0.25">
      <c r="A69" s="10" t="s">
        <v>34</v>
      </c>
      <c r="B69" s="10" t="s">
        <v>400</v>
      </c>
      <c r="C69" s="11">
        <v>511.2</v>
      </c>
      <c r="D69" s="11">
        <v>0.85</v>
      </c>
      <c r="E69" s="11">
        <v>25.500000000000004</v>
      </c>
      <c r="F69" s="11">
        <v>0.64</v>
      </c>
      <c r="G69" s="11">
        <v>8.3000000000000007</v>
      </c>
      <c r="H69" s="11">
        <v>6.8</v>
      </c>
      <c r="I69" s="11">
        <v>7.1</v>
      </c>
      <c r="J69" s="11">
        <v>3.3</v>
      </c>
      <c r="K69" s="11">
        <v>35.700000000000003</v>
      </c>
      <c r="L69" s="11">
        <v>0.6</v>
      </c>
      <c r="M69" s="11">
        <v>5.8</v>
      </c>
      <c r="N69" s="11">
        <v>8</v>
      </c>
      <c r="O69" s="11">
        <v>9.5</v>
      </c>
      <c r="P69" s="11">
        <v>4.5</v>
      </c>
      <c r="Q69" s="11">
        <v>5.9</v>
      </c>
      <c r="R69" s="11">
        <v>2</v>
      </c>
      <c r="S69" s="11">
        <v>185.7</v>
      </c>
      <c r="T69" s="11">
        <v>0.93</v>
      </c>
      <c r="U69" s="11">
        <v>96.4</v>
      </c>
      <c r="V69" s="11">
        <v>89.3</v>
      </c>
      <c r="W69" s="11">
        <v>264.3</v>
      </c>
      <c r="X69" s="11">
        <v>0.88</v>
      </c>
      <c r="Y69" s="11">
        <v>78.599999999999994</v>
      </c>
      <c r="Z69" s="11">
        <v>96.4</v>
      </c>
      <c r="AA69" s="11">
        <v>89.3</v>
      </c>
    </row>
    <row r="70" spans="1:27" x14ac:dyDescent="0.25">
      <c r="A70" s="10" t="s">
        <v>34</v>
      </c>
      <c r="B70" s="10" t="s">
        <v>401</v>
      </c>
      <c r="C70" s="11">
        <v>511.1</v>
      </c>
      <c r="D70" s="11">
        <v>0.85</v>
      </c>
      <c r="E70" s="11">
        <v>28.6</v>
      </c>
      <c r="F70" s="11">
        <v>0.72</v>
      </c>
      <c r="G70" s="11">
        <v>8.9</v>
      </c>
      <c r="H70" s="11">
        <v>8.9</v>
      </c>
      <c r="I70" s="11">
        <v>7.8</v>
      </c>
      <c r="J70" s="11">
        <v>3</v>
      </c>
      <c r="K70" s="11">
        <v>35.5</v>
      </c>
      <c r="L70" s="11">
        <v>0.59</v>
      </c>
      <c r="M70" s="11">
        <v>6.3</v>
      </c>
      <c r="N70" s="11">
        <v>4.9000000000000004</v>
      </c>
      <c r="O70" s="11">
        <v>9.3000000000000007</v>
      </c>
      <c r="P70" s="11">
        <v>3.6</v>
      </c>
      <c r="Q70" s="11">
        <v>9.4</v>
      </c>
      <c r="R70" s="11">
        <v>2</v>
      </c>
      <c r="S70" s="11">
        <v>188.89999999999998</v>
      </c>
      <c r="T70" s="11">
        <v>0.94</v>
      </c>
      <c r="U70" s="11">
        <v>95.1</v>
      </c>
      <c r="V70" s="11">
        <v>93.8</v>
      </c>
      <c r="W70" s="11">
        <v>258.10000000000002</v>
      </c>
      <c r="X70" s="11">
        <v>0.86</v>
      </c>
      <c r="Y70" s="11">
        <v>81.5</v>
      </c>
      <c r="Z70" s="11">
        <v>87.7</v>
      </c>
      <c r="AA70" s="11">
        <v>88.9</v>
      </c>
    </row>
    <row r="71" spans="1:27" x14ac:dyDescent="0.25">
      <c r="A71" s="10" t="s">
        <v>34</v>
      </c>
      <c r="B71" s="10" t="s">
        <v>402</v>
      </c>
      <c r="C71" s="11">
        <v>510.9</v>
      </c>
      <c r="D71" s="11">
        <v>0.85</v>
      </c>
      <c r="E71" s="11">
        <v>28</v>
      </c>
      <c r="F71" s="11">
        <v>0.7</v>
      </c>
      <c r="G71" s="11">
        <v>6.6</v>
      </c>
      <c r="H71" s="11">
        <v>8.9</v>
      </c>
      <c r="I71" s="11">
        <v>8</v>
      </c>
      <c r="J71" s="11">
        <v>4.5</v>
      </c>
      <c r="K71" s="11">
        <v>29.900000000000002</v>
      </c>
      <c r="L71" s="11">
        <v>0.5</v>
      </c>
      <c r="M71" s="11">
        <v>5.8</v>
      </c>
      <c r="N71" s="11">
        <v>10</v>
      </c>
      <c r="O71" s="11">
        <v>5.4</v>
      </c>
      <c r="P71" s="11">
        <v>1.9</v>
      </c>
      <c r="Q71" s="11">
        <v>5.8</v>
      </c>
      <c r="R71" s="11">
        <v>1</v>
      </c>
      <c r="S71" s="11">
        <v>194.2</v>
      </c>
      <c r="T71" s="11">
        <v>0.97</v>
      </c>
      <c r="U71" s="11">
        <v>97.1</v>
      </c>
      <c r="V71" s="11">
        <v>97.1</v>
      </c>
      <c r="W71" s="11">
        <v>258.79999999999995</v>
      </c>
      <c r="X71" s="11">
        <v>0.86</v>
      </c>
      <c r="Y71" s="11">
        <v>76.5</v>
      </c>
      <c r="Z71" s="11">
        <v>88.2</v>
      </c>
      <c r="AA71" s="11">
        <v>94.1</v>
      </c>
    </row>
    <row r="72" spans="1:27" x14ac:dyDescent="0.25">
      <c r="A72" s="10" t="s">
        <v>34</v>
      </c>
      <c r="B72" s="10" t="s">
        <v>403</v>
      </c>
      <c r="C72" s="11">
        <v>506.79999999999995</v>
      </c>
      <c r="D72" s="11">
        <v>0.84</v>
      </c>
      <c r="E72" s="11">
        <v>29.099999999999998</v>
      </c>
      <c r="F72" s="11">
        <v>0.73</v>
      </c>
      <c r="G72" s="11">
        <v>9.1</v>
      </c>
      <c r="H72" s="11">
        <v>8.1999999999999993</v>
      </c>
      <c r="I72" s="11">
        <v>8.1999999999999993</v>
      </c>
      <c r="J72" s="11">
        <v>3.6</v>
      </c>
      <c r="K72" s="11">
        <v>41.900000000000006</v>
      </c>
      <c r="L72" s="11">
        <v>0.7</v>
      </c>
      <c r="M72" s="11">
        <v>8.1999999999999993</v>
      </c>
      <c r="N72" s="11">
        <v>9.8000000000000007</v>
      </c>
      <c r="O72" s="11">
        <v>7</v>
      </c>
      <c r="P72" s="11">
        <v>4.5999999999999996</v>
      </c>
      <c r="Q72" s="11">
        <v>9.3000000000000007</v>
      </c>
      <c r="R72" s="11">
        <v>3</v>
      </c>
      <c r="S72" s="11">
        <v>197</v>
      </c>
      <c r="T72" s="11">
        <v>0.99</v>
      </c>
      <c r="U72" s="11">
        <v>100</v>
      </c>
      <c r="V72" s="11">
        <v>97</v>
      </c>
      <c r="W72" s="11">
        <v>238.79999999999998</v>
      </c>
      <c r="X72" s="11">
        <v>0.8</v>
      </c>
      <c r="Y72" s="11">
        <v>74.599999999999994</v>
      </c>
      <c r="Z72" s="11">
        <v>82.1</v>
      </c>
      <c r="AA72" s="11">
        <v>82.1</v>
      </c>
    </row>
    <row r="73" spans="1:27" x14ac:dyDescent="0.25">
      <c r="A73" s="10" t="s">
        <v>34</v>
      </c>
      <c r="B73" s="10" t="s">
        <v>404</v>
      </c>
      <c r="C73" s="11">
        <v>506.40000000000009</v>
      </c>
      <c r="D73" s="11">
        <v>0.84</v>
      </c>
      <c r="E73" s="11">
        <v>28.2</v>
      </c>
      <c r="F73" s="11">
        <v>0.71</v>
      </c>
      <c r="G73" s="11">
        <v>8.9</v>
      </c>
      <c r="H73" s="11">
        <v>8</v>
      </c>
      <c r="I73" s="11">
        <v>8</v>
      </c>
      <c r="J73" s="11">
        <v>3.3</v>
      </c>
      <c r="K73" s="11">
        <v>29.700000000000003</v>
      </c>
      <c r="L73" s="11">
        <v>0.5</v>
      </c>
      <c r="M73" s="11">
        <v>4.8</v>
      </c>
      <c r="N73" s="11">
        <v>8.8000000000000007</v>
      </c>
      <c r="O73" s="11">
        <v>4.7</v>
      </c>
      <c r="P73" s="11">
        <v>4.9000000000000004</v>
      </c>
      <c r="Q73" s="11">
        <v>5.5</v>
      </c>
      <c r="R73" s="11">
        <v>1</v>
      </c>
      <c r="S73" s="11">
        <v>186.8</v>
      </c>
      <c r="T73" s="11">
        <v>0.93</v>
      </c>
      <c r="U73" s="11">
        <v>95.6</v>
      </c>
      <c r="V73" s="11">
        <v>91.2</v>
      </c>
      <c r="W73" s="11">
        <v>261.70000000000005</v>
      </c>
      <c r="X73" s="11">
        <v>0.87</v>
      </c>
      <c r="Y73" s="11">
        <v>77.900000000000006</v>
      </c>
      <c r="Z73" s="11">
        <v>89.7</v>
      </c>
      <c r="AA73" s="11">
        <v>94.1</v>
      </c>
    </row>
    <row r="74" spans="1:27" x14ac:dyDescent="0.25">
      <c r="A74" s="10" t="s">
        <v>34</v>
      </c>
      <c r="B74" s="10" t="s">
        <v>405</v>
      </c>
      <c r="C74" s="11">
        <v>501.1</v>
      </c>
      <c r="D74" s="11">
        <v>0.84</v>
      </c>
      <c r="E74" s="11">
        <v>26.1</v>
      </c>
      <c r="F74" s="11">
        <v>0.65</v>
      </c>
      <c r="G74" s="11">
        <v>8.8000000000000007</v>
      </c>
      <c r="H74" s="11">
        <v>6.3</v>
      </c>
      <c r="I74" s="11">
        <v>8</v>
      </c>
      <c r="J74" s="11">
        <v>3</v>
      </c>
      <c r="K74" s="11">
        <v>30.200000000000003</v>
      </c>
      <c r="L74" s="11">
        <v>0.5</v>
      </c>
      <c r="M74" s="11">
        <v>5.2</v>
      </c>
      <c r="N74" s="11">
        <v>9.8000000000000007</v>
      </c>
      <c r="O74" s="11">
        <v>5</v>
      </c>
      <c r="P74" s="11">
        <v>4.0999999999999996</v>
      </c>
      <c r="Q74" s="11">
        <v>5.0999999999999996</v>
      </c>
      <c r="R74" s="11">
        <v>1</v>
      </c>
      <c r="S74" s="11">
        <v>196.6</v>
      </c>
      <c r="T74" s="11">
        <v>0.98</v>
      </c>
      <c r="U74" s="11">
        <v>98.3</v>
      </c>
      <c r="V74" s="11">
        <v>98.3</v>
      </c>
      <c r="W74" s="11">
        <v>248.20000000000002</v>
      </c>
      <c r="X74" s="11">
        <v>0.83</v>
      </c>
      <c r="Y74" s="11">
        <v>72.400000000000006</v>
      </c>
      <c r="Z74" s="11">
        <v>87.9</v>
      </c>
      <c r="AA74" s="11">
        <v>87.9</v>
      </c>
    </row>
    <row r="75" spans="1:27" x14ac:dyDescent="0.25">
      <c r="A75" s="10" t="s">
        <v>34</v>
      </c>
      <c r="B75" s="10" t="s">
        <v>406</v>
      </c>
      <c r="C75" s="11">
        <v>499.1</v>
      </c>
      <c r="D75" s="11">
        <v>0.83</v>
      </c>
      <c r="E75" s="11">
        <v>24.5</v>
      </c>
      <c r="F75" s="11">
        <v>0.61</v>
      </c>
      <c r="G75" s="11">
        <v>6</v>
      </c>
      <c r="H75" s="11">
        <v>6.3</v>
      </c>
      <c r="I75" s="11">
        <v>7.6</v>
      </c>
      <c r="J75" s="11">
        <v>4.5999999999999996</v>
      </c>
      <c r="K75" s="11">
        <v>31.2</v>
      </c>
      <c r="L75" s="11">
        <v>0.52</v>
      </c>
      <c r="M75" s="11">
        <v>6.4</v>
      </c>
      <c r="N75" s="11">
        <v>8.9</v>
      </c>
      <c r="O75" s="11">
        <v>5.7</v>
      </c>
      <c r="P75" s="11">
        <v>3.4</v>
      </c>
      <c r="Q75" s="11">
        <v>5.8</v>
      </c>
      <c r="R75" s="11">
        <v>1</v>
      </c>
      <c r="S75" s="11">
        <v>190.8</v>
      </c>
      <c r="T75" s="11">
        <v>0.95</v>
      </c>
      <c r="U75" s="11">
        <v>96.1</v>
      </c>
      <c r="V75" s="11">
        <v>94.7</v>
      </c>
      <c r="W75" s="11">
        <v>252.60000000000002</v>
      </c>
      <c r="X75" s="11">
        <v>0.84</v>
      </c>
      <c r="Y75" s="11">
        <v>88.2</v>
      </c>
      <c r="Z75" s="11">
        <v>94.7</v>
      </c>
      <c r="AA75" s="11">
        <v>69.7</v>
      </c>
    </row>
    <row r="76" spans="1:27" x14ac:dyDescent="0.25">
      <c r="A76" s="10" t="s">
        <v>34</v>
      </c>
      <c r="B76" s="10" t="s">
        <v>407</v>
      </c>
      <c r="C76" s="11">
        <v>493.9</v>
      </c>
      <c r="D76" s="11">
        <v>0.82</v>
      </c>
      <c r="E76" s="11">
        <v>27.099999999999998</v>
      </c>
      <c r="F76" s="11">
        <v>0.68</v>
      </c>
      <c r="G76" s="11">
        <v>9</v>
      </c>
      <c r="H76" s="11">
        <v>7.5</v>
      </c>
      <c r="I76" s="11">
        <v>7.7</v>
      </c>
      <c r="J76" s="11">
        <v>2.9</v>
      </c>
      <c r="K76" s="11">
        <v>29.4</v>
      </c>
      <c r="L76" s="11">
        <v>0.49</v>
      </c>
      <c r="M76" s="11">
        <v>4.8</v>
      </c>
      <c r="N76" s="11">
        <v>6.8</v>
      </c>
      <c r="O76" s="11">
        <v>9.4</v>
      </c>
      <c r="P76" s="11">
        <v>2.8</v>
      </c>
      <c r="Q76" s="11">
        <v>5.6</v>
      </c>
      <c r="R76" s="11">
        <v>0</v>
      </c>
      <c r="S76" s="11">
        <v>188</v>
      </c>
      <c r="T76" s="11">
        <v>0.94</v>
      </c>
      <c r="U76" s="11">
        <v>92</v>
      </c>
      <c r="V76" s="11">
        <v>96</v>
      </c>
      <c r="W76" s="11">
        <v>249.4</v>
      </c>
      <c r="X76" s="11">
        <v>0.83</v>
      </c>
      <c r="Y76" s="11">
        <v>78.7</v>
      </c>
      <c r="Z76" s="11">
        <v>82.7</v>
      </c>
      <c r="AA76" s="11">
        <v>88</v>
      </c>
    </row>
    <row r="77" spans="1:27" x14ac:dyDescent="0.25">
      <c r="A77" s="10" t="s">
        <v>34</v>
      </c>
      <c r="B77" s="10" t="s">
        <v>408</v>
      </c>
      <c r="C77" s="11">
        <v>486.20000000000005</v>
      </c>
      <c r="D77" s="11">
        <v>0.81</v>
      </c>
      <c r="E77" s="11">
        <v>25</v>
      </c>
      <c r="F77" s="11">
        <v>0.63</v>
      </c>
      <c r="G77" s="11">
        <v>5.5</v>
      </c>
      <c r="H77" s="11">
        <v>6.9</v>
      </c>
      <c r="I77" s="11">
        <v>9.6</v>
      </c>
      <c r="J77" s="11">
        <v>3</v>
      </c>
      <c r="K77" s="11">
        <v>28.3</v>
      </c>
      <c r="L77" s="11">
        <v>0.47</v>
      </c>
      <c r="M77" s="11">
        <v>5.7</v>
      </c>
      <c r="N77" s="11">
        <v>8.9</v>
      </c>
      <c r="O77" s="11">
        <v>3.4</v>
      </c>
      <c r="P77" s="11">
        <v>6.8</v>
      </c>
      <c r="Q77" s="11">
        <v>1.5</v>
      </c>
      <c r="R77" s="11">
        <v>2</v>
      </c>
      <c r="S77" s="11">
        <v>195.10000000000002</v>
      </c>
      <c r="T77" s="11">
        <v>0.98</v>
      </c>
      <c r="U77" s="11">
        <v>96.7</v>
      </c>
      <c r="V77" s="11">
        <v>98.4</v>
      </c>
      <c r="W77" s="11">
        <v>237.8</v>
      </c>
      <c r="X77" s="11">
        <v>0.79</v>
      </c>
      <c r="Y77" s="11">
        <v>65.599999999999994</v>
      </c>
      <c r="Z77" s="11">
        <v>82</v>
      </c>
      <c r="AA77" s="11">
        <v>90.2</v>
      </c>
    </row>
    <row r="78" spans="1:27" x14ac:dyDescent="0.25">
      <c r="A78" s="10" t="s">
        <v>34</v>
      </c>
      <c r="B78" s="10" t="s">
        <v>409</v>
      </c>
      <c r="C78" s="11">
        <v>478</v>
      </c>
      <c r="D78" s="11">
        <v>0.8</v>
      </c>
      <c r="E78" s="11">
        <v>25.6</v>
      </c>
      <c r="F78" s="11">
        <v>0.64</v>
      </c>
      <c r="G78" s="11">
        <v>7.6</v>
      </c>
      <c r="H78" s="11">
        <v>4.5999999999999996</v>
      </c>
      <c r="I78" s="11">
        <v>8.4</v>
      </c>
      <c r="J78" s="11">
        <v>5</v>
      </c>
      <c r="K78" s="11">
        <v>37.5</v>
      </c>
      <c r="L78" s="11">
        <v>0.63</v>
      </c>
      <c r="M78" s="11">
        <v>6.3</v>
      </c>
      <c r="N78" s="11">
        <v>3.9</v>
      </c>
      <c r="O78" s="11">
        <v>9.6999999999999993</v>
      </c>
      <c r="P78" s="11">
        <v>3.9</v>
      </c>
      <c r="Q78" s="11">
        <v>9.6999999999999993</v>
      </c>
      <c r="R78" s="11">
        <v>4</v>
      </c>
      <c r="S78" s="11">
        <v>165.5</v>
      </c>
      <c r="T78" s="11">
        <v>0.83</v>
      </c>
      <c r="U78" s="11">
        <v>84</v>
      </c>
      <c r="V78" s="11">
        <v>81.5</v>
      </c>
      <c r="W78" s="11">
        <v>249.39999999999998</v>
      </c>
      <c r="X78" s="11">
        <v>0.83</v>
      </c>
      <c r="Y78" s="11">
        <v>84</v>
      </c>
      <c r="Z78" s="11">
        <v>82.7</v>
      </c>
      <c r="AA78" s="11">
        <v>82.7</v>
      </c>
    </row>
    <row r="79" spans="1:27" x14ac:dyDescent="0.25">
      <c r="A79" s="10" t="s">
        <v>34</v>
      </c>
      <c r="B79" s="10" t="s">
        <v>410</v>
      </c>
      <c r="C79" s="11">
        <v>476.4</v>
      </c>
      <c r="D79" s="11">
        <v>0.79</v>
      </c>
      <c r="E79" s="11">
        <v>25.6</v>
      </c>
      <c r="F79" s="11">
        <v>0.64</v>
      </c>
      <c r="G79" s="11">
        <v>7.9</v>
      </c>
      <c r="H79" s="11">
        <v>6.9</v>
      </c>
      <c r="I79" s="11">
        <v>8</v>
      </c>
      <c r="J79" s="11">
        <v>2.8</v>
      </c>
      <c r="K79" s="11">
        <v>30.9</v>
      </c>
      <c r="L79" s="11">
        <v>0.52</v>
      </c>
      <c r="M79" s="11">
        <v>6.7</v>
      </c>
      <c r="N79" s="11">
        <v>8.6999999999999993</v>
      </c>
      <c r="O79" s="11">
        <v>6.5</v>
      </c>
      <c r="P79" s="11">
        <v>1.8</v>
      </c>
      <c r="Q79" s="11">
        <v>5.2</v>
      </c>
      <c r="R79" s="11">
        <v>2</v>
      </c>
      <c r="S79" s="11">
        <v>185</v>
      </c>
      <c r="T79" s="11">
        <v>0.93</v>
      </c>
      <c r="U79" s="11">
        <v>91.7</v>
      </c>
      <c r="V79" s="11">
        <v>93.3</v>
      </c>
      <c r="W79" s="11">
        <v>234.89999999999998</v>
      </c>
      <c r="X79" s="11">
        <v>0.78</v>
      </c>
      <c r="Y79" s="11">
        <v>68.3</v>
      </c>
      <c r="Z79" s="11">
        <v>83.3</v>
      </c>
      <c r="AA79" s="11">
        <v>83.3</v>
      </c>
    </row>
    <row r="80" spans="1:27" x14ac:dyDescent="0.25">
      <c r="A80" s="10" t="s">
        <v>34</v>
      </c>
      <c r="B80" s="10" t="s">
        <v>411</v>
      </c>
      <c r="C80" s="11">
        <v>468.7</v>
      </c>
      <c r="D80" s="11">
        <v>0.78</v>
      </c>
      <c r="E80" s="11">
        <v>28.300000000000004</v>
      </c>
      <c r="F80" s="11">
        <v>0.71</v>
      </c>
      <c r="G80" s="11">
        <v>8.3000000000000007</v>
      </c>
      <c r="H80" s="11">
        <v>6.8</v>
      </c>
      <c r="I80" s="11">
        <v>9.6</v>
      </c>
      <c r="J80" s="11">
        <v>3.6</v>
      </c>
      <c r="K80" s="11">
        <v>31</v>
      </c>
      <c r="L80" s="11">
        <v>0.52</v>
      </c>
      <c r="M80" s="11">
        <v>4.7</v>
      </c>
      <c r="N80" s="11">
        <v>7.8</v>
      </c>
      <c r="O80" s="11">
        <v>5.5</v>
      </c>
      <c r="P80" s="11">
        <v>3.4</v>
      </c>
      <c r="Q80" s="11">
        <v>9.6</v>
      </c>
      <c r="R80" s="11">
        <v>0</v>
      </c>
      <c r="S80" s="11">
        <v>164.7</v>
      </c>
      <c r="T80" s="11">
        <v>0.82</v>
      </c>
      <c r="U80" s="11">
        <v>81.2</v>
      </c>
      <c r="V80" s="11">
        <v>83.5</v>
      </c>
      <c r="W80" s="11">
        <v>244.7</v>
      </c>
      <c r="X80" s="11">
        <v>0.82</v>
      </c>
      <c r="Y80" s="11">
        <v>74.099999999999994</v>
      </c>
      <c r="Z80" s="11">
        <v>83.5</v>
      </c>
      <c r="AA80" s="11">
        <v>87.1</v>
      </c>
    </row>
    <row r="81" spans="1:27" x14ac:dyDescent="0.25">
      <c r="A81" s="10" t="s">
        <v>34</v>
      </c>
      <c r="B81" s="10" t="s">
        <v>412</v>
      </c>
      <c r="C81" s="11">
        <v>466</v>
      </c>
      <c r="D81" s="11">
        <v>0.78</v>
      </c>
      <c r="E81" s="11">
        <v>23.700000000000003</v>
      </c>
      <c r="F81" s="11">
        <v>0.59</v>
      </c>
      <c r="G81" s="11">
        <v>7.3</v>
      </c>
      <c r="H81" s="11">
        <v>6.7</v>
      </c>
      <c r="I81" s="11">
        <v>7.6</v>
      </c>
      <c r="J81" s="11">
        <v>2.1</v>
      </c>
      <c r="K81" s="11">
        <v>32.099999999999994</v>
      </c>
      <c r="L81" s="11">
        <v>0.54</v>
      </c>
      <c r="M81" s="11">
        <v>5.0999999999999996</v>
      </c>
      <c r="N81" s="11">
        <v>4.8</v>
      </c>
      <c r="O81" s="11">
        <v>9.1999999999999993</v>
      </c>
      <c r="P81" s="11">
        <v>3.5</v>
      </c>
      <c r="Q81" s="11">
        <v>9.5</v>
      </c>
      <c r="R81" s="11">
        <v>0</v>
      </c>
      <c r="S81" s="11">
        <v>186.6</v>
      </c>
      <c r="T81" s="11">
        <v>0.93</v>
      </c>
      <c r="U81" s="11">
        <v>91.6</v>
      </c>
      <c r="V81" s="11">
        <v>95</v>
      </c>
      <c r="W81" s="11">
        <v>223.60000000000002</v>
      </c>
      <c r="X81" s="11">
        <v>0.75</v>
      </c>
      <c r="Y81" s="11">
        <v>64.7</v>
      </c>
      <c r="Z81" s="11">
        <v>80.7</v>
      </c>
      <c r="AA81" s="11">
        <v>78.2</v>
      </c>
    </row>
    <row r="82" spans="1:27" x14ac:dyDescent="0.25">
      <c r="A82" s="10" t="s">
        <v>34</v>
      </c>
      <c r="B82" s="10" t="s">
        <v>413</v>
      </c>
      <c r="C82" s="11">
        <v>432.40000000000003</v>
      </c>
      <c r="D82" s="11">
        <v>0.72</v>
      </c>
      <c r="E82" s="11">
        <v>27.000000000000004</v>
      </c>
      <c r="F82" s="11">
        <v>0.68</v>
      </c>
      <c r="G82" s="11">
        <v>7.5</v>
      </c>
      <c r="H82" s="11">
        <v>7.8</v>
      </c>
      <c r="I82" s="11">
        <v>9.9</v>
      </c>
      <c r="J82" s="11">
        <v>1.8</v>
      </c>
      <c r="K82" s="11">
        <v>38.299999999999997</v>
      </c>
      <c r="L82" s="11">
        <v>0.64</v>
      </c>
      <c r="M82" s="11">
        <v>7.7</v>
      </c>
      <c r="N82" s="11">
        <v>9.8000000000000007</v>
      </c>
      <c r="O82" s="11">
        <v>8.4</v>
      </c>
      <c r="P82" s="11">
        <v>4</v>
      </c>
      <c r="Q82" s="11">
        <v>5.4</v>
      </c>
      <c r="R82" s="11">
        <v>3</v>
      </c>
      <c r="S82" s="11">
        <v>154.60000000000002</v>
      </c>
      <c r="T82" s="11">
        <v>0.77</v>
      </c>
      <c r="U82" s="11">
        <v>86.4</v>
      </c>
      <c r="V82" s="11">
        <v>68.2</v>
      </c>
      <c r="W82" s="11">
        <v>212.5</v>
      </c>
      <c r="X82" s="11">
        <v>0.71</v>
      </c>
      <c r="Y82" s="11">
        <v>65.900000000000006</v>
      </c>
      <c r="Z82" s="11">
        <v>65.900000000000006</v>
      </c>
      <c r="AA82" s="11">
        <v>80.7</v>
      </c>
    </row>
    <row r="83" spans="1:27" x14ac:dyDescent="0.25">
      <c r="A83" s="10" t="s">
        <v>34</v>
      </c>
      <c r="B83" s="10" t="s">
        <v>414</v>
      </c>
      <c r="C83" s="11">
        <v>425.9</v>
      </c>
      <c r="D83" s="11">
        <v>0.71</v>
      </c>
      <c r="E83" s="11">
        <v>27.8</v>
      </c>
      <c r="F83" s="11">
        <v>0.7</v>
      </c>
      <c r="G83" s="11">
        <v>7</v>
      </c>
      <c r="H83" s="11">
        <v>10</v>
      </c>
      <c r="I83" s="11">
        <v>8</v>
      </c>
      <c r="J83" s="11">
        <v>2.8</v>
      </c>
      <c r="K83" s="11">
        <v>26.1</v>
      </c>
      <c r="L83" s="11">
        <v>0.44</v>
      </c>
      <c r="M83" s="11">
        <v>7.2</v>
      </c>
      <c r="N83" s="11">
        <v>2.8</v>
      </c>
      <c r="O83" s="11">
        <v>4.3</v>
      </c>
      <c r="P83" s="11">
        <v>3.7</v>
      </c>
      <c r="Q83" s="11">
        <v>4.0999999999999996</v>
      </c>
      <c r="R83" s="11">
        <v>4</v>
      </c>
      <c r="S83" s="11">
        <v>180</v>
      </c>
      <c r="T83" s="11">
        <v>0.9</v>
      </c>
      <c r="U83" s="11">
        <v>92</v>
      </c>
      <c r="V83" s="11">
        <v>88</v>
      </c>
      <c r="W83" s="11">
        <v>192</v>
      </c>
      <c r="X83" s="11">
        <v>0.64</v>
      </c>
      <c r="Y83" s="11">
        <v>16</v>
      </c>
      <c r="Z83" s="11">
        <v>82</v>
      </c>
      <c r="AA83" s="11">
        <v>94</v>
      </c>
    </row>
    <row r="84" spans="1:27" x14ac:dyDescent="0.25">
      <c r="A84" s="10" t="s">
        <v>34</v>
      </c>
      <c r="B84" s="10" t="s">
        <v>415</v>
      </c>
      <c r="C84" s="11">
        <v>419.3</v>
      </c>
      <c r="D84" s="11">
        <v>0.7</v>
      </c>
      <c r="E84" s="11">
        <v>22.2</v>
      </c>
      <c r="F84" s="11">
        <v>0.56000000000000005</v>
      </c>
      <c r="G84" s="11">
        <v>7.6</v>
      </c>
      <c r="H84" s="11">
        <v>5.5</v>
      </c>
      <c r="I84" s="11">
        <v>6.9</v>
      </c>
      <c r="J84" s="11">
        <v>2.2000000000000002</v>
      </c>
      <c r="K84" s="11">
        <v>39.6</v>
      </c>
      <c r="L84" s="11">
        <v>0.66</v>
      </c>
      <c r="M84" s="11">
        <v>8.5</v>
      </c>
      <c r="N84" s="11">
        <v>2.6</v>
      </c>
      <c r="O84" s="11">
        <v>7.1</v>
      </c>
      <c r="P84" s="11">
        <v>5.3</v>
      </c>
      <c r="Q84" s="11">
        <v>9.1</v>
      </c>
      <c r="R84" s="11">
        <v>7</v>
      </c>
      <c r="S84" s="11">
        <v>156.5</v>
      </c>
      <c r="T84" s="11">
        <v>0.78</v>
      </c>
      <c r="U84" s="11">
        <v>83.2</v>
      </c>
      <c r="V84" s="11">
        <v>73.3</v>
      </c>
      <c r="W84" s="11">
        <v>201</v>
      </c>
      <c r="X84" s="11">
        <v>0.67</v>
      </c>
      <c r="Y84" s="11">
        <v>45.5</v>
      </c>
      <c r="Z84" s="11">
        <v>73.3</v>
      </c>
      <c r="AA84" s="11">
        <v>82.2</v>
      </c>
    </row>
    <row r="85" spans="1:27" x14ac:dyDescent="0.25">
      <c r="A85" s="10" t="s">
        <v>34</v>
      </c>
      <c r="B85" s="10" t="s">
        <v>416</v>
      </c>
      <c r="C85" s="11">
        <v>40.700000000000003</v>
      </c>
      <c r="D85" s="11">
        <v>7.0000000000000007E-2</v>
      </c>
      <c r="E85" s="11">
        <v>16.3</v>
      </c>
      <c r="F85" s="11">
        <v>0.41</v>
      </c>
      <c r="G85" s="11">
        <v>6.3</v>
      </c>
      <c r="H85" s="11">
        <v>5</v>
      </c>
      <c r="I85" s="11">
        <v>5</v>
      </c>
      <c r="J85" s="11">
        <v>0</v>
      </c>
      <c r="K85" s="11">
        <v>24.4</v>
      </c>
      <c r="L85" s="11">
        <v>0.41</v>
      </c>
      <c r="M85" s="11">
        <v>5.5</v>
      </c>
      <c r="N85" s="11">
        <v>4</v>
      </c>
      <c r="O85" s="11">
        <v>8</v>
      </c>
      <c r="P85" s="11">
        <v>0.9</v>
      </c>
      <c r="Q85" s="11">
        <v>4</v>
      </c>
      <c r="R85" s="11">
        <v>2</v>
      </c>
      <c r="S85" s="11" t="s">
        <v>91</v>
      </c>
      <c r="T85" s="11" t="s">
        <v>91</v>
      </c>
      <c r="U85" s="11" t="s">
        <v>91</v>
      </c>
      <c r="V85" s="11" t="s">
        <v>91</v>
      </c>
      <c r="W85" s="11" t="s">
        <v>91</v>
      </c>
      <c r="X85" s="11" t="s">
        <v>91</v>
      </c>
      <c r="Y85" s="11" t="s">
        <v>91</v>
      </c>
      <c r="Z85" s="11" t="s">
        <v>91</v>
      </c>
      <c r="AA85" s="11" t="s">
        <v>91</v>
      </c>
    </row>
    <row r="86" spans="1:27" x14ac:dyDescent="0.25">
      <c r="A86" s="10" t="s">
        <v>34</v>
      </c>
      <c r="B86" s="10" t="s">
        <v>417</v>
      </c>
      <c r="C86" s="11">
        <v>38</v>
      </c>
      <c r="D86" s="11">
        <v>0.06</v>
      </c>
      <c r="E86" s="11">
        <v>17.2</v>
      </c>
      <c r="F86" s="11">
        <v>0.43</v>
      </c>
      <c r="G86" s="11">
        <v>5.2</v>
      </c>
      <c r="H86" s="11">
        <v>5</v>
      </c>
      <c r="I86" s="11">
        <v>7</v>
      </c>
      <c r="J86" s="11">
        <v>0</v>
      </c>
      <c r="K86" s="11">
        <v>20.8</v>
      </c>
      <c r="L86" s="11">
        <v>0.35</v>
      </c>
      <c r="M86" s="11">
        <v>6.5</v>
      </c>
      <c r="N86" s="11">
        <v>4</v>
      </c>
      <c r="O86" s="11">
        <v>2</v>
      </c>
      <c r="P86" s="11">
        <v>2.2999999999999998</v>
      </c>
      <c r="Q86" s="11">
        <v>4</v>
      </c>
      <c r="R86" s="11">
        <v>2</v>
      </c>
      <c r="S86" s="11" t="s">
        <v>91</v>
      </c>
      <c r="T86" s="11" t="s">
        <v>91</v>
      </c>
      <c r="U86" s="11" t="s">
        <v>91</v>
      </c>
      <c r="V86" s="11" t="s">
        <v>91</v>
      </c>
      <c r="W86" s="11" t="s">
        <v>91</v>
      </c>
      <c r="X86" s="11" t="s">
        <v>91</v>
      </c>
      <c r="Y86" s="11" t="s">
        <v>91</v>
      </c>
      <c r="Z86" s="11" t="s">
        <v>91</v>
      </c>
      <c r="AA86" s="11" t="s">
        <v>91</v>
      </c>
    </row>
    <row r="87" spans="1:27" x14ac:dyDescent="0.25">
      <c r="A87" s="10" t="s">
        <v>34</v>
      </c>
      <c r="B87" s="10" t="s">
        <v>418</v>
      </c>
      <c r="C87" s="11">
        <v>24.4</v>
      </c>
      <c r="D87" s="11">
        <v>0.04</v>
      </c>
      <c r="E87" s="11">
        <v>24.4</v>
      </c>
      <c r="F87" s="11">
        <v>0.61</v>
      </c>
      <c r="G87" s="11">
        <v>8.6999999999999993</v>
      </c>
      <c r="H87" s="11">
        <v>8.3000000000000007</v>
      </c>
      <c r="I87" s="11">
        <v>6.7</v>
      </c>
      <c r="J87" s="11">
        <v>0.7</v>
      </c>
      <c r="K87" s="11" t="s">
        <v>91</v>
      </c>
      <c r="L87" s="11" t="s">
        <v>91</v>
      </c>
      <c r="M87" s="11" t="s">
        <v>91</v>
      </c>
      <c r="N87" s="11" t="s">
        <v>91</v>
      </c>
      <c r="O87" s="11" t="s">
        <v>91</v>
      </c>
      <c r="P87" s="11" t="s">
        <v>91</v>
      </c>
      <c r="Q87" s="11" t="s">
        <v>91</v>
      </c>
      <c r="R87" s="11" t="s">
        <v>91</v>
      </c>
      <c r="S87" s="11" t="s">
        <v>91</v>
      </c>
      <c r="T87" s="11" t="s">
        <v>91</v>
      </c>
      <c r="U87" s="11" t="s">
        <v>91</v>
      </c>
      <c r="V87" s="11" t="s">
        <v>91</v>
      </c>
      <c r="W87" s="11" t="s">
        <v>91</v>
      </c>
      <c r="X87" s="11" t="s">
        <v>91</v>
      </c>
      <c r="Y87" s="11" t="s">
        <v>91</v>
      </c>
      <c r="Z87" s="11" t="s">
        <v>91</v>
      </c>
      <c r="AA87" s="11" t="s">
        <v>91</v>
      </c>
    </row>
    <row r="88" spans="1:27" x14ac:dyDescent="0.25">
      <c r="A88" s="10" t="s">
        <v>34</v>
      </c>
      <c r="B88" s="10" t="s">
        <v>419</v>
      </c>
      <c r="C88" s="11">
        <v>15.3</v>
      </c>
      <c r="D88" s="11">
        <v>0.03</v>
      </c>
      <c r="E88" s="11">
        <v>15.3</v>
      </c>
      <c r="F88" s="11">
        <v>0.38</v>
      </c>
      <c r="G88" s="11">
        <v>8</v>
      </c>
      <c r="H88" s="11">
        <v>2</v>
      </c>
      <c r="I88" s="11">
        <v>5.3</v>
      </c>
      <c r="J88" s="11">
        <v>0</v>
      </c>
      <c r="K88" s="11" t="s">
        <v>91</v>
      </c>
      <c r="L88" s="11" t="s">
        <v>91</v>
      </c>
      <c r="M88" s="11" t="s">
        <v>91</v>
      </c>
      <c r="N88" s="11" t="s">
        <v>91</v>
      </c>
      <c r="O88" s="11" t="s">
        <v>91</v>
      </c>
      <c r="P88" s="11" t="s">
        <v>91</v>
      </c>
      <c r="Q88" s="11" t="s">
        <v>91</v>
      </c>
      <c r="R88" s="11" t="s">
        <v>91</v>
      </c>
      <c r="S88" s="11" t="s">
        <v>91</v>
      </c>
      <c r="T88" s="11" t="s">
        <v>91</v>
      </c>
      <c r="U88" s="11" t="s">
        <v>91</v>
      </c>
      <c r="V88" s="11" t="s">
        <v>91</v>
      </c>
      <c r="W88" s="11" t="s">
        <v>91</v>
      </c>
      <c r="X88" s="11" t="s">
        <v>91</v>
      </c>
      <c r="Y88" s="11" t="s">
        <v>91</v>
      </c>
      <c r="Z88" s="11" t="s">
        <v>91</v>
      </c>
      <c r="AA88" s="11" t="s">
        <v>91</v>
      </c>
    </row>
    <row r="89" spans="1:27" x14ac:dyDescent="0.25">
      <c r="A89" s="10" t="s">
        <v>138</v>
      </c>
      <c r="B89" s="10" t="s">
        <v>420</v>
      </c>
      <c r="C89" s="11">
        <v>595.29999999999995</v>
      </c>
      <c r="D89" s="11">
        <v>0.99</v>
      </c>
      <c r="E89" s="11">
        <v>36.4</v>
      </c>
      <c r="F89" s="11">
        <v>0.91</v>
      </c>
      <c r="G89" s="11">
        <v>9.5</v>
      </c>
      <c r="H89" s="11">
        <v>10</v>
      </c>
      <c r="I89" s="11">
        <v>10</v>
      </c>
      <c r="J89" s="11">
        <v>6.9</v>
      </c>
      <c r="K89" s="11">
        <v>59.4</v>
      </c>
      <c r="L89" s="11">
        <v>0.99</v>
      </c>
      <c r="M89" s="11">
        <v>10</v>
      </c>
      <c r="N89" s="11">
        <v>10</v>
      </c>
      <c r="O89" s="11">
        <v>10</v>
      </c>
      <c r="P89" s="11">
        <v>9.5</v>
      </c>
      <c r="Q89" s="11">
        <v>9.9</v>
      </c>
      <c r="R89" s="11">
        <v>10</v>
      </c>
      <c r="S89" s="11">
        <v>200</v>
      </c>
      <c r="T89" s="11">
        <v>1</v>
      </c>
      <c r="U89" s="11">
        <v>100</v>
      </c>
      <c r="V89" s="11">
        <v>100</v>
      </c>
      <c r="W89" s="11">
        <v>299.5</v>
      </c>
      <c r="X89" s="11">
        <v>1</v>
      </c>
      <c r="Y89" s="11">
        <v>99.5</v>
      </c>
      <c r="Z89" s="11">
        <v>100</v>
      </c>
      <c r="AA89" s="11">
        <v>100</v>
      </c>
    </row>
    <row r="90" spans="1:27" x14ac:dyDescent="0.25">
      <c r="A90" s="10" t="s">
        <v>138</v>
      </c>
      <c r="B90" s="10" t="s">
        <v>421</v>
      </c>
      <c r="C90" s="11">
        <v>580.79999999999995</v>
      </c>
      <c r="D90" s="11">
        <v>0.97</v>
      </c>
      <c r="E90" s="11">
        <v>36.5</v>
      </c>
      <c r="F90" s="11">
        <v>0.91</v>
      </c>
      <c r="G90" s="11">
        <v>9.5</v>
      </c>
      <c r="H90" s="11">
        <v>10</v>
      </c>
      <c r="I90" s="11">
        <v>10</v>
      </c>
      <c r="J90" s="11">
        <v>7</v>
      </c>
      <c r="K90" s="11">
        <v>44.3</v>
      </c>
      <c r="L90" s="11">
        <v>0.74</v>
      </c>
      <c r="M90" s="11">
        <v>9</v>
      </c>
      <c r="N90" s="11">
        <v>10</v>
      </c>
      <c r="O90" s="11">
        <v>6</v>
      </c>
      <c r="P90" s="11">
        <v>6.3</v>
      </c>
      <c r="Q90" s="11">
        <v>10</v>
      </c>
      <c r="R90" s="11">
        <v>3</v>
      </c>
      <c r="S90" s="11">
        <v>200</v>
      </c>
      <c r="T90" s="11">
        <v>1</v>
      </c>
      <c r="U90" s="11">
        <v>100</v>
      </c>
      <c r="V90" s="11">
        <v>100</v>
      </c>
      <c r="W90" s="11">
        <v>300</v>
      </c>
      <c r="X90" s="11">
        <v>1</v>
      </c>
      <c r="Y90" s="11">
        <v>100</v>
      </c>
      <c r="Z90" s="11">
        <v>100</v>
      </c>
      <c r="AA90" s="11">
        <v>100</v>
      </c>
    </row>
    <row r="91" spans="1:27" x14ac:dyDescent="0.25">
      <c r="A91" s="10" t="s">
        <v>138</v>
      </c>
      <c r="B91" s="10" t="s">
        <v>422</v>
      </c>
      <c r="C91" s="11">
        <v>573.20000000000005</v>
      </c>
      <c r="D91" s="11">
        <v>0.96</v>
      </c>
      <c r="E91" s="11">
        <v>35.9</v>
      </c>
      <c r="F91" s="11">
        <v>0.9</v>
      </c>
      <c r="G91" s="11">
        <v>9</v>
      </c>
      <c r="H91" s="11">
        <v>10</v>
      </c>
      <c r="I91" s="11">
        <v>10</v>
      </c>
      <c r="J91" s="11">
        <v>6.9</v>
      </c>
      <c r="K91" s="11">
        <v>47.3</v>
      </c>
      <c r="L91" s="11">
        <v>0.79</v>
      </c>
      <c r="M91" s="11">
        <v>6.5</v>
      </c>
      <c r="N91" s="11">
        <v>10</v>
      </c>
      <c r="O91" s="11">
        <v>10</v>
      </c>
      <c r="P91" s="11">
        <v>4.8</v>
      </c>
      <c r="Q91" s="11">
        <v>10</v>
      </c>
      <c r="R91" s="11">
        <v>6</v>
      </c>
      <c r="S91" s="11">
        <v>196</v>
      </c>
      <c r="T91" s="11">
        <v>0.98</v>
      </c>
      <c r="U91" s="11">
        <v>98</v>
      </c>
      <c r="V91" s="11">
        <v>98</v>
      </c>
      <c r="W91" s="11">
        <v>294</v>
      </c>
      <c r="X91" s="11">
        <v>0.98</v>
      </c>
      <c r="Y91" s="11">
        <v>98</v>
      </c>
      <c r="Z91" s="11">
        <v>98</v>
      </c>
      <c r="AA91" s="11">
        <v>98</v>
      </c>
    </row>
    <row r="92" spans="1:27" x14ac:dyDescent="0.25">
      <c r="A92" s="10" t="s">
        <v>138</v>
      </c>
      <c r="B92" s="10" t="s">
        <v>423</v>
      </c>
      <c r="C92" s="11">
        <v>565.20000000000005</v>
      </c>
      <c r="D92" s="11">
        <v>0.94</v>
      </c>
      <c r="E92" s="11">
        <v>32.799999999999997</v>
      </c>
      <c r="F92" s="11">
        <v>0.82</v>
      </c>
      <c r="G92" s="11">
        <v>7.5</v>
      </c>
      <c r="H92" s="11">
        <v>10</v>
      </c>
      <c r="I92" s="11">
        <v>9</v>
      </c>
      <c r="J92" s="11">
        <v>6.3</v>
      </c>
      <c r="K92" s="11">
        <v>42</v>
      </c>
      <c r="L92" s="11">
        <v>0.7</v>
      </c>
      <c r="M92" s="11">
        <v>8.5</v>
      </c>
      <c r="N92" s="11">
        <v>8</v>
      </c>
      <c r="O92" s="11">
        <v>9.9</v>
      </c>
      <c r="P92" s="11">
        <v>6.7</v>
      </c>
      <c r="Q92" s="11">
        <v>5.9</v>
      </c>
      <c r="R92" s="11">
        <v>3</v>
      </c>
      <c r="S92" s="11">
        <v>197.2</v>
      </c>
      <c r="T92" s="11">
        <v>0.99</v>
      </c>
      <c r="U92" s="11">
        <v>98.6</v>
      </c>
      <c r="V92" s="11">
        <v>98.6</v>
      </c>
      <c r="W92" s="11">
        <v>293.2</v>
      </c>
      <c r="X92" s="11">
        <v>0.98</v>
      </c>
      <c r="Y92" s="11">
        <v>97.3</v>
      </c>
      <c r="Z92" s="11">
        <v>98.6</v>
      </c>
      <c r="AA92" s="11">
        <v>97.3</v>
      </c>
    </row>
    <row r="93" spans="1:27" x14ac:dyDescent="0.25">
      <c r="A93" s="10" t="s">
        <v>138</v>
      </c>
      <c r="B93" s="10" t="s">
        <v>424</v>
      </c>
      <c r="C93" s="11">
        <v>562.5</v>
      </c>
      <c r="D93" s="11">
        <v>0.94</v>
      </c>
      <c r="E93" s="11">
        <v>33.200000000000003</v>
      </c>
      <c r="F93" s="11">
        <v>0.83</v>
      </c>
      <c r="G93" s="11">
        <v>9.5</v>
      </c>
      <c r="H93" s="11">
        <v>8</v>
      </c>
      <c r="I93" s="11">
        <v>9</v>
      </c>
      <c r="J93" s="11">
        <v>6.7</v>
      </c>
      <c r="K93" s="11">
        <v>46.3</v>
      </c>
      <c r="L93" s="11">
        <v>0.77</v>
      </c>
      <c r="M93" s="11">
        <v>9.9</v>
      </c>
      <c r="N93" s="11">
        <v>9</v>
      </c>
      <c r="O93" s="11">
        <v>9.9</v>
      </c>
      <c r="P93" s="11">
        <v>7.6</v>
      </c>
      <c r="Q93" s="11">
        <v>5.9</v>
      </c>
      <c r="R93" s="11">
        <v>4</v>
      </c>
      <c r="S93" s="11">
        <v>196.2</v>
      </c>
      <c r="T93" s="11">
        <v>0.98</v>
      </c>
      <c r="U93" s="11">
        <v>98.1</v>
      </c>
      <c r="V93" s="11">
        <v>98.1</v>
      </c>
      <c r="W93" s="11">
        <v>286.79999999999995</v>
      </c>
      <c r="X93" s="11">
        <v>0.96</v>
      </c>
      <c r="Y93" s="11">
        <v>90.6</v>
      </c>
      <c r="Z93" s="11">
        <v>98.1</v>
      </c>
      <c r="AA93" s="11">
        <v>98.1</v>
      </c>
    </row>
    <row r="94" spans="1:27" x14ac:dyDescent="0.25">
      <c r="A94" s="10" t="s">
        <v>138</v>
      </c>
      <c r="B94" s="10" t="s">
        <v>425</v>
      </c>
      <c r="C94" s="11">
        <v>504.79999999999995</v>
      </c>
      <c r="D94" s="11">
        <v>0.84</v>
      </c>
      <c r="E94" s="11">
        <v>32.5</v>
      </c>
      <c r="F94" s="11">
        <v>0.81</v>
      </c>
      <c r="G94" s="11">
        <v>9.4</v>
      </c>
      <c r="H94" s="11">
        <v>9.9</v>
      </c>
      <c r="I94" s="11">
        <v>8.9</v>
      </c>
      <c r="J94" s="11">
        <v>4.3</v>
      </c>
      <c r="K94" s="11">
        <v>23.6</v>
      </c>
      <c r="L94" s="11">
        <v>0.39</v>
      </c>
      <c r="M94" s="11">
        <v>5.0999999999999996</v>
      </c>
      <c r="N94" s="11">
        <v>3.9</v>
      </c>
      <c r="O94" s="11">
        <v>5.7</v>
      </c>
      <c r="P94" s="11">
        <v>3.1</v>
      </c>
      <c r="Q94" s="11">
        <v>5.8</v>
      </c>
      <c r="R94" s="11">
        <v>0</v>
      </c>
      <c r="S94" s="11">
        <v>192.7</v>
      </c>
      <c r="T94" s="11">
        <v>0.96</v>
      </c>
      <c r="U94" s="11">
        <v>97.6</v>
      </c>
      <c r="V94" s="11">
        <v>95.1</v>
      </c>
      <c r="W94" s="11">
        <v>256</v>
      </c>
      <c r="X94" s="11">
        <v>0.85</v>
      </c>
      <c r="Y94" s="11">
        <v>64.599999999999994</v>
      </c>
      <c r="Z94" s="11">
        <v>95.1</v>
      </c>
      <c r="AA94" s="11">
        <v>96.3</v>
      </c>
    </row>
    <row r="95" spans="1:27" x14ac:dyDescent="0.25">
      <c r="A95" s="10" t="s">
        <v>138</v>
      </c>
      <c r="B95" s="10" t="s">
        <v>426</v>
      </c>
      <c r="C95" s="11">
        <v>496</v>
      </c>
      <c r="D95" s="11">
        <v>0.83</v>
      </c>
      <c r="E95" s="11">
        <v>34.5</v>
      </c>
      <c r="F95" s="11">
        <v>0.86</v>
      </c>
      <c r="G95" s="11">
        <v>9.4</v>
      </c>
      <c r="H95" s="11">
        <v>9.9</v>
      </c>
      <c r="I95" s="11">
        <v>9.6999999999999993</v>
      </c>
      <c r="J95" s="11">
        <v>5.5</v>
      </c>
      <c r="K95" s="11">
        <v>46.7</v>
      </c>
      <c r="L95" s="11">
        <v>0.78</v>
      </c>
      <c r="M95" s="11">
        <v>6.8</v>
      </c>
      <c r="N95" s="11">
        <v>7.7</v>
      </c>
      <c r="O95" s="11">
        <v>9.6</v>
      </c>
      <c r="P95" s="11">
        <v>7</v>
      </c>
      <c r="Q95" s="11">
        <v>9.6</v>
      </c>
      <c r="R95" s="11">
        <v>6</v>
      </c>
      <c r="S95" s="11">
        <v>167.4</v>
      </c>
      <c r="T95" s="11">
        <v>0.84</v>
      </c>
      <c r="U95" s="11">
        <v>84.2</v>
      </c>
      <c r="V95" s="11">
        <v>83.2</v>
      </c>
      <c r="W95" s="11">
        <v>247.39999999999998</v>
      </c>
      <c r="X95" s="11">
        <v>0.82</v>
      </c>
      <c r="Y95" s="11">
        <v>75.8</v>
      </c>
      <c r="Z95" s="11">
        <v>86.3</v>
      </c>
      <c r="AA95" s="11">
        <v>85.3</v>
      </c>
    </row>
    <row r="96" spans="1:27" x14ac:dyDescent="0.25">
      <c r="A96" s="10" t="s">
        <v>138</v>
      </c>
      <c r="B96" s="10" t="s">
        <v>427</v>
      </c>
      <c r="C96" s="11">
        <v>487.20000000000005</v>
      </c>
      <c r="D96" s="11">
        <v>0.81</v>
      </c>
      <c r="E96" s="11">
        <v>31.000000000000004</v>
      </c>
      <c r="F96" s="11">
        <v>0.78</v>
      </c>
      <c r="G96" s="11">
        <v>8.4</v>
      </c>
      <c r="H96" s="11">
        <v>9.8000000000000007</v>
      </c>
      <c r="I96" s="11">
        <v>9.6999999999999993</v>
      </c>
      <c r="J96" s="11">
        <v>3.1</v>
      </c>
      <c r="K96" s="11">
        <v>51.4</v>
      </c>
      <c r="L96" s="11">
        <v>0.86</v>
      </c>
      <c r="M96" s="11">
        <v>8.8000000000000007</v>
      </c>
      <c r="N96" s="11">
        <v>9.8000000000000007</v>
      </c>
      <c r="O96" s="11">
        <v>9.5</v>
      </c>
      <c r="P96" s="11">
        <v>6.9</v>
      </c>
      <c r="Q96" s="11">
        <v>9.4</v>
      </c>
      <c r="R96" s="11">
        <v>7</v>
      </c>
      <c r="S96" s="11">
        <v>164.3</v>
      </c>
      <c r="T96" s="11">
        <v>0.82</v>
      </c>
      <c r="U96" s="11">
        <v>88.1</v>
      </c>
      <c r="V96" s="11">
        <v>76.2</v>
      </c>
      <c r="W96" s="11">
        <v>240.5</v>
      </c>
      <c r="X96" s="11">
        <v>0.8</v>
      </c>
      <c r="Y96" s="11">
        <v>81</v>
      </c>
      <c r="Z96" s="11">
        <v>76.2</v>
      </c>
      <c r="AA96" s="11">
        <v>83.3</v>
      </c>
    </row>
    <row r="97" spans="1:27" x14ac:dyDescent="0.25">
      <c r="A97" s="10" t="s">
        <v>60</v>
      </c>
      <c r="B97" s="10" t="s">
        <v>428</v>
      </c>
      <c r="C97" s="11">
        <v>580.29999999999995</v>
      </c>
      <c r="D97" s="11">
        <v>0.97</v>
      </c>
      <c r="E97" s="11">
        <v>33.200000000000003</v>
      </c>
      <c r="F97" s="11">
        <v>0.83</v>
      </c>
      <c r="G97" s="11">
        <v>10</v>
      </c>
      <c r="H97" s="11">
        <v>10</v>
      </c>
      <c r="I97" s="11">
        <v>9.3000000000000007</v>
      </c>
      <c r="J97" s="11">
        <v>3.9</v>
      </c>
      <c r="K97" s="11">
        <v>47.1</v>
      </c>
      <c r="L97" s="11">
        <v>0.79</v>
      </c>
      <c r="M97" s="11">
        <v>8</v>
      </c>
      <c r="N97" s="11">
        <v>10</v>
      </c>
      <c r="O97" s="11">
        <v>10</v>
      </c>
      <c r="P97" s="11">
        <v>5.0999999999999996</v>
      </c>
      <c r="Q97" s="11">
        <v>10</v>
      </c>
      <c r="R97" s="11">
        <v>4</v>
      </c>
      <c r="S97" s="11">
        <v>200</v>
      </c>
      <c r="T97" s="11">
        <v>1</v>
      </c>
      <c r="U97" s="11">
        <v>100</v>
      </c>
      <c r="V97" s="11">
        <v>100</v>
      </c>
      <c r="W97" s="11">
        <v>300</v>
      </c>
      <c r="X97" s="11">
        <v>1</v>
      </c>
      <c r="Y97" s="11">
        <v>100</v>
      </c>
      <c r="Z97" s="11">
        <v>100</v>
      </c>
      <c r="AA97" s="11">
        <v>100</v>
      </c>
    </row>
    <row r="98" spans="1:27" x14ac:dyDescent="0.25">
      <c r="A98" s="10" t="s">
        <v>60</v>
      </c>
      <c r="B98" s="10" t="s">
        <v>429</v>
      </c>
      <c r="C98" s="11">
        <v>569.59999999999991</v>
      </c>
      <c r="D98" s="11">
        <v>0.95</v>
      </c>
      <c r="E98" s="11">
        <v>30.6</v>
      </c>
      <c r="F98" s="11">
        <v>0.77</v>
      </c>
      <c r="G98" s="11">
        <v>9.6</v>
      </c>
      <c r="H98" s="11">
        <v>8.6</v>
      </c>
      <c r="I98" s="11">
        <v>8</v>
      </c>
      <c r="J98" s="11">
        <v>4.4000000000000004</v>
      </c>
      <c r="K98" s="11">
        <v>50.1</v>
      </c>
      <c r="L98" s="11">
        <v>0.84</v>
      </c>
      <c r="M98" s="11">
        <v>8</v>
      </c>
      <c r="N98" s="11">
        <v>10</v>
      </c>
      <c r="O98" s="11">
        <v>10</v>
      </c>
      <c r="P98" s="11">
        <v>3.2</v>
      </c>
      <c r="Q98" s="11">
        <v>9.9</v>
      </c>
      <c r="R98" s="11">
        <v>9</v>
      </c>
      <c r="S98" s="11">
        <v>200</v>
      </c>
      <c r="T98" s="11">
        <v>1</v>
      </c>
      <c r="U98" s="11">
        <v>100</v>
      </c>
      <c r="V98" s="11">
        <v>100</v>
      </c>
      <c r="W98" s="11">
        <v>288.89999999999998</v>
      </c>
      <c r="X98" s="11">
        <v>0.96</v>
      </c>
      <c r="Y98" s="11">
        <v>96.8</v>
      </c>
      <c r="Z98" s="11">
        <v>93.7</v>
      </c>
      <c r="AA98" s="11">
        <v>98.4</v>
      </c>
    </row>
    <row r="99" spans="1:27" x14ac:dyDescent="0.25">
      <c r="A99" s="10" t="s">
        <v>60</v>
      </c>
      <c r="B99" s="10" t="s">
        <v>430</v>
      </c>
      <c r="C99" s="11">
        <v>567.70000000000005</v>
      </c>
      <c r="D99" s="11">
        <v>0.95</v>
      </c>
      <c r="E99" s="11">
        <v>29.699999999999996</v>
      </c>
      <c r="F99" s="11">
        <v>0.74</v>
      </c>
      <c r="G99" s="11">
        <v>9.8000000000000007</v>
      </c>
      <c r="H99" s="11">
        <v>7.6</v>
      </c>
      <c r="I99" s="11">
        <v>7.9</v>
      </c>
      <c r="J99" s="11">
        <v>4.4000000000000004</v>
      </c>
      <c r="K99" s="11">
        <v>40.5</v>
      </c>
      <c r="L99" s="11">
        <v>0.68</v>
      </c>
      <c r="M99" s="11">
        <v>9</v>
      </c>
      <c r="N99" s="11">
        <v>10</v>
      </c>
      <c r="O99" s="11">
        <v>9.8000000000000007</v>
      </c>
      <c r="P99" s="11">
        <v>3.8</v>
      </c>
      <c r="Q99" s="11">
        <v>5.9</v>
      </c>
      <c r="R99" s="11">
        <v>2</v>
      </c>
      <c r="S99" s="11">
        <v>197.5</v>
      </c>
      <c r="T99" s="11">
        <v>0.99</v>
      </c>
      <c r="U99" s="11">
        <v>100</v>
      </c>
      <c r="V99" s="11">
        <v>97.5</v>
      </c>
      <c r="W99" s="11">
        <v>300</v>
      </c>
      <c r="X99" s="11">
        <v>1</v>
      </c>
      <c r="Y99" s="11">
        <v>100</v>
      </c>
      <c r="Z99" s="11">
        <v>100</v>
      </c>
      <c r="AA99" s="11">
        <v>100</v>
      </c>
    </row>
    <row r="100" spans="1:27" x14ac:dyDescent="0.25">
      <c r="A100" s="10" t="s">
        <v>60</v>
      </c>
      <c r="B100" s="10" t="s">
        <v>431</v>
      </c>
      <c r="C100" s="11">
        <v>565.9</v>
      </c>
      <c r="D100" s="11">
        <v>0.94</v>
      </c>
      <c r="E100" s="11">
        <v>32.299999999999997</v>
      </c>
      <c r="F100" s="11">
        <v>0.81</v>
      </c>
      <c r="G100" s="11">
        <v>10</v>
      </c>
      <c r="H100" s="11">
        <v>10</v>
      </c>
      <c r="I100" s="11">
        <v>8</v>
      </c>
      <c r="J100" s="11">
        <v>4.3</v>
      </c>
      <c r="K100" s="11">
        <v>40.1</v>
      </c>
      <c r="L100" s="11">
        <v>0.67</v>
      </c>
      <c r="M100" s="11">
        <v>7.9</v>
      </c>
      <c r="N100" s="11">
        <v>9.9</v>
      </c>
      <c r="O100" s="11">
        <v>8</v>
      </c>
      <c r="P100" s="11">
        <v>6.4</v>
      </c>
      <c r="Q100" s="11">
        <v>5.9</v>
      </c>
      <c r="R100" s="11">
        <v>2</v>
      </c>
      <c r="S100" s="11">
        <v>200</v>
      </c>
      <c r="T100" s="11">
        <v>1</v>
      </c>
      <c r="U100" s="11">
        <v>100</v>
      </c>
      <c r="V100" s="11">
        <v>100</v>
      </c>
      <c r="W100" s="11">
        <v>293.5</v>
      </c>
      <c r="X100" s="11">
        <v>0.98</v>
      </c>
      <c r="Y100" s="11">
        <v>93.5</v>
      </c>
      <c r="Z100" s="11">
        <v>100</v>
      </c>
      <c r="AA100" s="11">
        <v>100</v>
      </c>
    </row>
    <row r="101" spans="1:27" x14ac:dyDescent="0.25">
      <c r="A101" s="10" t="s">
        <v>60</v>
      </c>
      <c r="B101" s="10" t="s">
        <v>432</v>
      </c>
      <c r="C101" s="11">
        <v>563.6</v>
      </c>
      <c r="D101" s="11">
        <v>0.94</v>
      </c>
      <c r="E101" s="11">
        <v>29.8</v>
      </c>
      <c r="F101" s="11">
        <v>0.75</v>
      </c>
      <c r="G101" s="11">
        <v>9.3000000000000007</v>
      </c>
      <c r="H101" s="11">
        <v>7.7</v>
      </c>
      <c r="I101" s="11">
        <v>8</v>
      </c>
      <c r="J101" s="11">
        <v>4.8</v>
      </c>
      <c r="K101" s="11">
        <v>33.799999999999997</v>
      </c>
      <c r="L101" s="11">
        <v>0.56000000000000005</v>
      </c>
      <c r="M101" s="11">
        <v>5</v>
      </c>
      <c r="N101" s="11">
        <v>10</v>
      </c>
      <c r="O101" s="11">
        <v>9.8000000000000007</v>
      </c>
      <c r="P101" s="11">
        <v>3</v>
      </c>
      <c r="Q101" s="11">
        <v>6</v>
      </c>
      <c r="R101" s="11">
        <v>0</v>
      </c>
      <c r="S101" s="11">
        <v>200</v>
      </c>
      <c r="T101" s="11">
        <v>1</v>
      </c>
      <c r="U101" s="11">
        <v>100</v>
      </c>
      <c r="V101" s="11">
        <v>100</v>
      </c>
      <c r="W101" s="11">
        <v>300</v>
      </c>
      <c r="X101" s="11">
        <v>1</v>
      </c>
      <c r="Y101" s="11">
        <v>100</v>
      </c>
      <c r="Z101" s="11">
        <v>100</v>
      </c>
      <c r="AA101" s="11">
        <v>100</v>
      </c>
    </row>
    <row r="102" spans="1:27" x14ac:dyDescent="0.25">
      <c r="A102" s="10" t="s">
        <v>60</v>
      </c>
      <c r="B102" s="10" t="s">
        <v>433</v>
      </c>
      <c r="C102" s="11">
        <v>552.79999999999995</v>
      </c>
      <c r="D102" s="11">
        <v>0.92</v>
      </c>
      <c r="E102" s="11">
        <v>30.999999999999996</v>
      </c>
      <c r="F102" s="11">
        <v>0.78</v>
      </c>
      <c r="G102" s="11">
        <v>10</v>
      </c>
      <c r="H102" s="11">
        <v>9.4</v>
      </c>
      <c r="I102" s="11">
        <v>7.9</v>
      </c>
      <c r="J102" s="11">
        <v>3.7</v>
      </c>
      <c r="K102" s="11">
        <v>40.9</v>
      </c>
      <c r="L102" s="11">
        <v>0.68</v>
      </c>
      <c r="M102" s="11">
        <v>6.9</v>
      </c>
      <c r="N102" s="11">
        <v>9</v>
      </c>
      <c r="O102" s="11">
        <v>9.8000000000000007</v>
      </c>
      <c r="P102" s="11">
        <v>5.4</v>
      </c>
      <c r="Q102" s="11">
        <v>5.8</v>
      </c>
      <c r="R102" s="11">
        <v>4</v>
      </c>
      <c r="S102" s="11">
        <v>200</v>
      </c>
      <c r="T102" s="11">
        <v>1</v>
      </c>
      <c r="U102" s="11">
        <v>100</v>
      </c>
      <c r="V102" s="11">
        <v>100</v>
      </c>
      <c r="W102" s="11">
        <v>280.89999999999998</v>
      </c>
      <c r="X102" s="11">
        <v>0.94</v>
      </c>
      <c r="Y102" s="11">
        <v>85.7</v>
      </c>
      <c r="Z102" s="11">
        <v>95.2</v>
      </c>
      <c r="AA102" s="11">
        <v>100</v>
      </c>
    </row>
    <row r="103" spans="1:27" x14ac:dyDescent="0.25">
      <c r="A103" s="10" t="s">
        <v>60</v>
      </c>
      <c r="B103" s="10" t="s">
        <v>434</v>
      </c>
      <c r="C103" s="11">
        <v>473.6</v>
      </c>
      <c r="D103" s="11">
        <v>0.79</v>
      </c>
      <c r="E103" s="11">
        <v>26.4</v>
      </c>
      <c r="F103" s="11">
        <v>0.66</v>
      </c>
      <c r="G103" s="11">
        <v>8.1999999999999993</v>
      </c>
      <c r="H103" s="11">
        <v>6.8</v>
      </c>
      <c r="I103" s="11">
        <v>7.3</v>
      </c>
      <c r="J103" s="11">
        <v>4.0999999999999996</v>
      </c>
      <c r="K103" s="11">
        <v>22.200000000000003</v>
      </c>
      <c r="L103" s="11">
        <v>0.37</v>
      </c>
      <c r="M103" s="11">
        <v>3.3</v>
      </c>
      <c r="N103" s="11">
        <v>9</v>
      </c>
      <c r="O103" s="11">
        <v>6</v>
      </c>
      <c r="P103" s="11">
        <v>3.1</v>
      </c>
      <c r="Q103" s="11">
        <v>0.8</v>
      </c>
      <c r="R103" s="11">
        <v>0</v>
      </c>
      <c r="S103" s="11">
        <v>200</v>
      </c>
      <c r="T103" s="11">
        <v>1</v>
      </c>
      <c r="U103" s="11">
        <v>100</v>
      </c>
      <c r="V103" s="11">
        <v>100</v>
      </c>
      <c r="W103" s="11">
        <v>225</v>
      </c>
      <c r="X103" s="11">
        <v>0.75</v>
      </c>
      <c r="Y103" s="11">
        <v>25</v>
      </c>
      <c r="Z103" s="11">
        <v>100</v>
      </c>
      <c r="AA103" s="11">
        <v>100</v>
      </c>
    </row>
    <row r="104" spans="1:27" x14ac:dyDescent="0.25">
      <c r="A104" s="10" t="s">
        <v>60</v>
      </c>
      <c r="B104" s="10" t="s">
        <v>435</v>
      </c>
      <c r="C104" s="11">
        <v>464.3</v>
      </c>
      <c r="D104" s="11">
        <v>0.77</v>
      </c>
      <c r="E104" s="11">
        <v>18.5</v>
      </c>
      <c r="F104" s="11">
        <v>0.46</v>
      </c>
      <c r="G104" s="11">
        <v>5</v>
      </c>
      <c r="H104" s="11">
        <v>3.8</v>
      </c>
      <c r="I104" s="11">
        <v>5.3</v>
      </c>
      <c r="J104" s="11">
        <v>4.4000000000000004</v>
      </c>
      <c r="K104" s="11">
        <v>20.8</v>
      </c>
      <c r="L104" s="11">
        <v>0.35</v>
      </c>
      <c r="M104" s="11">
        <v>3.3</v>
      </c>
      <c r="N104" s="11">
        <v>9</v>
      </c>
      <c r="O104" s="11">
        <v>6</v>
      </c>
      <c r="P104" s="11">
        <v>2</v>
      </c>
      <c r="Q104" s="11">
        <v>0.5</v>
      </c>
      <c r="R104" s="11">
        <v>0</v>
      </c>
      <c r="S104" s="11">
        <v>200</v>
      </c>
      <c r="T104" s="11">
        <v>1</v>
      </c>
      <c r="U104" s="11">
        <v>100</v>
      </c>
      <c r="V104" s="11">
        <v>100</v>
      </c>
      <c r="W104" s="11">
        <v>225</v>
      </c>
      <c r="X104" s="11">
        <v>0.75</v>
      </c>
      <c r="Y104" s="11">
        <v>25</v>
      </c>
      <c r="Z104" s="11">
        <v>100</v>
      </c>
      <c r="AA104" s="11">
        <v>100</v>
      </c>
    </row>
    <row r="105" spans="1:27" x14ac:dyDescent="0.25">
      <c r="A105" s="10" t="s">
        <v>60</v>
      </c>
      <c r="B105" s="10" t="s">
        <v>436</v>
      </c>
      <c r="C105" s="11">
        <v>58</v>
      </c>
      <c r="D105" s="11">
        <v>0.1</v>
      </c>
      <c r="E105" s="11">
        <v>23.3</v>
      </c>
      <c r="F105" s="11">
        <v>0.57999999999999996</v>
      </c>
      <c r="G105" s="11">
        <v>9</v>
      </c>
      <c r="H105" s="11">
        <v>9</v>
      </c>
      <c r="I105" s="11">
        <v>5.3</v>
      </c>
      <c r="J105" s="11">
        <v>0</v>
      </c>
      <c r="K105" s="11">
        <v>34.700000000000003</v>
      </c>
      <c r="L105" s="11">
        <v>0.57999999999999996</v>
      </c>
      <c r="M105" s="11">
        <v>3</v>
      </c>
      <c r="N105" s="11">
        <v>9</v>
      </c>
      <c r="O105" s="11">
        <v>8</v>
      </c>
      <c r="P105" s="11">
        <v>4.7</v>
      </c>
      <c r="Q105" s="11">
        <v>4</v>
      </c>
      <c r="R105" s="11">
        <v>6</v>
      </c>
      <c r="S105" s="11" t="s">
        <v>91</v>
      </c>
      <c r="T105" s="11" t="s">
        <v>91</v>
      </c>
      <c r="U105" s="11" t="s">
        <v>91</v>
      </c>
      <c r="V105" s="11" t="s">
        <v>91</v>
      </c>
      <c r="W105" s="11" t="s">
        <v>91</v>
      </c>
      <c r="X105" s="11" t="s">
        <v>91</v>
      </c>
      <c r="Y105" s="11" t="s">
        <v>91</v>
      </c>
      <c r="Z105" s="11" t="s">
        <v>91</v>
      </c>
      <c r="AA105" s="11" t="s">
        <v>91</v>
      </c>
    </row>
    <row r="106" spans="1:27" x14ac:dyDescent="0.25">
      <c r="A106" s="10" t="s">
        <v>60</v>
      </c>
      <c r="B106" s="10" t="s">
        <v>437</v>
      </c>
      <c r="C106" s="11">
        <v>45.5</v>
      </c>
      <c r="D106" s="11">
        <v>0.08</v>
      </c>
      <c r="E106" s="11">
        <v>20.5</v>
      </c>
      <c r="F106" s="11">
        <v>0.51</v>
      </c>
      <c r="G106" s="11">
        <v>8.5</v>
      </c>
      <c r="H106" s="11">
        <v>7</v>
      </c>
      <c r="I106" s="11">
        <v>5</v>
      </c>
      <c r="J106" s="11">
        <v>0</v>
      </c>
      <c r="K106" s="11">
        <v>25</v>
      </c>
      <c r="L106" s="11">
        <v>0.42</v>
      </c>
      <c r="M106" s="11">
        <v>3</v>
      </c>
      <c r="N106" s="11">
        <v>9</v>
      </c>
      <c r="O106" s="11">
        <v>4</v>
      </c>
      <c r="P106" s="11">
        <v>1</v>
      </c>
      <c r="Q106" s="11">
        <v>8</v>
      </c>
      <c r="R106" s="11">
        <v>0</v>
      </c>
      <c r="S106" s="11" t="s">
        <v>91</v>
      </c>
      <c r="T106" s="11" t="s">
        <v>91</v>
      </c>
      <c r="U106" s="11" t="s">
        <v>91</v>
      </c>
      <c r="V106" s="11" t="s">
        <v>91</v>
      </c>
      <c r="W106" s="11" t="s">
        <v>91</v>
      </c>
      <c r="X106" s="11" t="s">
        <v>91</v>
      </c>
      <c r="Y106" s="11" t="s">
        <v>91</v>
      </c>
      <c r="Z106" s="11" t="s">
        <v>91</v>
      </c>
      <c r="AA106" s="11" t="s">
        <v>91</v>
      </c>
    </row>
    <row r="107" spans="1:27" x14ac:dyDescent="0.25">
      <c r="A107" s="10" t="s">
        <v>60</v>
      </c>
      <c r="B107" s="10" t="s">
        <v>438</v>
      </c>
      <c r="C107" s="11">
        <v>35.6</v>
      </c>
      <c r="D107" s="11">
        <v>0.06</v>
      </c>
      <c r="E107" s="11">
        <v>15.1</v>
      </c>
      <c r="F107" s="11">
        <v>0.38</v>
      </c>
      <c r="G107" s="11">
        <v>5.8</v>
      </c>
      <c r="H107" s="11">
        <v>4.3</v>
      </c>
      <c r="I107" s="11">
        <v>5</v>
      </c>
      <c r="J107" s="11">
        <v>0</v>
      </c>
      <c r="K107" s="11">
        <v>20.5</v>
      </c>
      <c r="L107" s="11">
        <v>0.34</v>
      </c>
      <c r="M107" s="11">
        <v>6.5</v>
      </c>
      <c r="N107" s="11">
        <v>8</v>
      </c>
      <c r="O107" s="11">
        <v>4</v>
      </c>
      <c r="P107" s="11">
        <v>0</v>
      </c>
      <c r="Q107" s="11">
        <v>0</v>
      </c>
      <c r="R107" s="11">
        <v>2</v>
      </c>
      <c r="S107" s="11" t="s">
        <v>91</v>
      </c>
      <c r="T107" s="11" t="s">
        <v>91</v>
      </c>
      <c r="U107" s="11" t="s">
        <v>91</v>
      </c>
      <c r="V107" s="11" t="s">
        <v>91</v>
      </c>
      <c r="W107" s="11" t="s">
        <v>91</v>
      </c>
      <c r="X107" s="11" t="s">
        <v>91</v>
      </c>
      <c r="Y107" s="11" t="s">
        <v>91</v>
      </c>
      <c r="Z107" s="11" t="s">
        <v>91</v>
      </c>
      <c r="AA107" s="11" t="s">
        <v>91</v>
      </c>
    </row>
    <row r="108" spans="1:27" x14ac:dyDescent="0.25">
      <c r="A108" s="10" t="s">
        <v>60</v>
      </c>
      <c r="B108" s="10" t="s">
        <v>439</v>
      </c>
      <c r="C108" s="11">
        <v>32</v>
      </c>
      <c r="D108" s="11">
        <v>0.05</v>
      </c>
      <c r="E108" s="11">
        <v>14.7</v>
      </c>
      <c r="F108" s="11">
        <v>0.37</v>
      </c>
      <c r="G108" s="11">
        <v>4.7</v>
      </c>
      <c r="H108" s="11">
        <v>6</v>
      </c>
      <c r="I108" s="11">
        <v>4</v>
      </c>
      <c r="J108" s="11">
        <v>0</v>
      </c>
      <c r="K108" s="11">
        <v>17.3</v>
      </c>
      <c r="L108" s="11">
        <v>0.28999999999999998</v>
      </c>
      <c r="M108" s="11">
        <v>8</v>
      </c>
      <c r="N108" s="11">
        <v>8</v>
      </c>
      <c r="O108" s="11">
        <v>0</v>
      </c>
      <c r="P108" s="11">
        <v>1.3</v>
      </c>
      <c r="Q108" s="11">
        <v>0</v>
      </c>
      <c r="R108" s="11">
        <v>0</v>
      </c>
      <c r="S108" s="11" t="s">
        <v>91</v>
      </c>
      <c r="T108" s="11" t="s">
        <v>91</v>
      </c>
      <c r="U108" s="11" t="s">
        <v>91</v>
      </c>
      <c r="V108" s="11" t="s">
        <v>91</v>
      </c>
      <c r="W108" s="11" t="s">
        <v>91</v>
      </c>
      <c r="X108" s="11" t="s">
        <v>91</v>
      </c>
      <c r="Y108" s="11" t="s">
        <v>91</v>
      </c>
      <c r="Z108" s="11" t="s">
        <v>91</v>
      </c>
      <c r="AA108" s="11" t="s">
        <v>91</v>
      </c>
    </row>
    <row r="109" spans="1:27" x14ac:dyDescent="0.25">
      <c r="A109" s="10" t="s">
        <v>63</v>
      </c>
      <c r="B109" s="10" t="s">
        <v>440</v>
      </c>
      <c r="C109" s="11">
        <v>573.1</v>
      </c>
      <c r="D109" s="11">
        <v>0.96</v>
      </c>
      <c r="E109" s="11">
        <v>29</v>
      </c>
      <c r="F109" s="11">
        <v>0.73</v>
      </c>
      <c r="G109" s="11">
        <v>7</v>
      </c>
      <c r="H109" s="11">
        <v>8</v>
      </c>
      <c r="I109" s="11">
        <v>9</v>
      </c>
      <c r="J109" s="11">
        <v>5</v>
      </c>
      <c r="K109" s="11">
        <v>44.1</v>
      </c>
      <c r="L109" s="11">
        <v>0.74</v>
      </c>
      <c r="M109" s="11">
        <v>5.5</v>
      </c>
      <c r="N109" s="11">
        <v>9</v>
      </c>
      <c r="O109" s="11">
        <v>10</v>
      </c>
      <c r="P109" s="11">
        <v>3.6</v>
      </c>
      <c r="Q109" s="11">
        <v>10</v>
      </c>
      <c r="R109" s="11">
        <v>6</v>
      </c>
      <c r="S109" s="11">
        <v>200</v>
      </c>
      <c r="T109" s="11">
        <v>1</v>
      </c>
      <c r="U109" s="11">
        <v>100</v>
      </c>
      <c r="V109" s="11">
        <v>100</v>
      </c>
      <c r="W109" s="11">
        <v>300</v>
      </c>
      <c r="X109" s="11">
        <v>1</v>
      </c>
      <c r="Y109" s="11">
        <v>100</v>
      </c>
      <c r="Z109" s="11">
        <v>100</v>
      </c>
      <c r="AA109" s="11">
        <v>100</v>
      </c>
    </row>
    <row r="110" spans="1:27" x14ac:dyDescent="0.25">
      <c r="A110" s="10" t="s">
        <v>63</v>
      </c>
      <c r="B110" s="10" t="s">
        <v>441</v>
      </c>
      <c r="C110" s="11">
        <v>572</v>
      </c>
      <c r="D110" s="11">
        <v>0.95</v>
      </c>
      <c r="E110" s="11">
        <v>30.4</v>
      </c>
      <c r="F110" s="11">
        <v>0.76</v>
      </c>
      <c r="G110" s="11">
        <v>7</v>
      </c>
      <c r="H110" s="11">
        <v>9</v>
      </c>
      <c r="I110" s="11">
        <v>10</v>
      </c>
      <c r="J110" s="11">
        <v>4.4000000000000004</v>
      </c>
      <c r="K110" s="11">
        <v>43.6</v>
      </c>
      <c r="L110" s="11">
        <v>0.73</v>
      </c>
      <c r="M110" s="11">
        <v>8.5</v>
      </c>
      <c r="N110" s="11">
        <v>4</v>
      </c>
      <c r="O110" s="11">
        <v>6</v>
      </c>
      <c r="P110" s="11">
        <v>5.2</v>
      </c>
      <c r="Q110" s="11">
        <v>9.9</v>
      </c>
      <c r="R110" s="11">
        <v>10</v>
      </c>
      <c r="S110" s="11">
        <v>200</v>
      </c>
      <c r="T110" s="11">
        <v>1</v>
      </c>
      <c r="U110" s="11">
        <v>100</v>
      </c>
      <c r="V110" s="11">
        <v>100</v>
      </c>
      <c r="W110" s="11">
        <v>298</v>
      </c>
      <c r="X110" s="11">
        <v>0.99</v>
      </c>
      <c r="Y110" s="11">
        <v>98</v>
      </c>
      <c r="Z110" s="11">
        <v>100</v>
      </c>
      <c r="AA110" s="11">
        <v>100</v>
      </c>
    </row>
    <row r="111" spans="1:27" x14ac:dyDescent="0.25">
      <c r="A111" s="10" t="s">
        <v>63</v>
      </c>
      <c r="B111" s="10" t="s">
        <v>442</v>
      </c>
      <c r="C111" s="11">
        <v>540.79999999999995</v>
      </c>
      <c r="D111" s="11">
        <v>0.9</v>
      </c>
      <c r="E111" s="11">
        <v>11.9</v>
      </c>
      <c r="F111" s="11">
        <v>0.3</v>
      </c>
      <c r="G111" s="11">
        <v>3</v>
      </c>
      <c r="H111" s="11">
        <v>0.9</v>
      </c>
      <c r="I111" s="11">
        <v>3</v>
      </c>
      <c r="J111" s="11">
        <v>5</v>
      </c>
      <c r="K111" s="11">
        <v>28.9</v>
      </c>
      <c r="L111" s="11">
        <v>0.48</v>
      </c>
      <c r="M111" s="11">
        <v>5.5</v>
      </c>
      <c r="N111" s="11">
        <v>7</v>
      </c>
      <c r="O111" s="11">
        <v>9.9</v>
      </c>
      <c r="P111" s="11">
        <v>2.6</v>
      </c>
      <c r="Q111" s="11">
        <v>1.9</v>
      </c>
      <c r="R111" s="11">
        <v>2</v>
      </c>
      <c r="S111" s="11">
        <v>200</v>
      </c>
      <c r="T111" s="11">
        <v>1</v>
      </c>
      <c r="U111" s="11">
        <v>100</v>
      </c>
      <c r="V111" s="11">
        <v>100</v>
      </c>
      <c r="W111" s="11">
        <v>300</v>
      </c>
      <c r="X111" s="11">
        <v>1</v>
      </c>
      <c r="Y111" s="11">
        <v>100</v>
      </c>
      <c r="Z111" s="11">
        <v>100</v>
      </c>
      <c r="AA111" s="11">
        <v>100</v>
      </c>
    </row>
    <row r="112" spans="1:27" x14ac:dyDescent="0.25">
      <c r="A112" s="10" t="s">
        <v>63</v>
      </c>
      <c r="B112" s="10" t="s">
        <v>443</v>
      </c>
      <c r="C112" s="11">
        <v>519.69999999999993</v>
      </c>
      <c r="D112" s="11">
        <v>0.87</v>
      </c>
      <c r="E112" s="11">
        <v>30.5</v>
      </c>
      <c r="F112" s="11">
        <v>0.76</v>
      </c>
      <c r="G112" s="11">
        <v>9.9</v>
      </c>
      <c r="H112" s="11">
        <v>7.8</v>
      </c>
      <c r="I112" s="11">
        <v>9</v>
      </c>
      <c r="J112" s="11">
        <v>3.8</v>
      </c>
      <c r="K112" s="11">
        <v>42.199999999999996</v>
      </c>
      <c r="L112" s="11">
        <v>0.7</v>
      </c>
      <c r="M112" s="11">
        <v>8.1999999999999993</v>
      </c>
      <c r="N112" s="11">
        <v>7.8</v>
      </c>
      <c r="O112" s="11">
        <v>7.4</v>
      </c>
      <c r="P112" s="11">
        <v>8.4</v>
      </c>
      <c r="Q112" s="11">
        <v>9.4</v>
      </c>
      <c r="R112" s="11">
        <v>1</v>
      </c>
      <c r="S112" s="11">
        <v>194.1</v>
      </c>
      <c r="T112" s="11">
        <v>0.97</v>
      </c>
      <c r="U112" s="11">
        <v>94.1</v>
      </c>
      <c r="V112" s="11">
        <v>100</v>
      </c>
      <c r="W112" s="11">
        <v>252.9</v>
      </c>
      <c r="X112" s="11">
        <v>0.84</v>
      </c>
      <c r="Y112" s="11">
        <v>70.599999999999994</v>
      </c>
      <c r="Z112" s="11">
        <v>88.2</v>
      </c>
      <c r="AA112" s="11">
        <v>94.1</v>
      </c>
    </row>
    <row r="113" spans="1:27" x14ac:dyDescent="0.25">
      <c r="A113" s="10" t="s">
        <v>67</v>
      </c>
      <c r="B113" s="10" t="s">
        <v>444</v>
      </c>
      <c r="C113" s="11">
        <v>584.40000000000009</v>
      </c>
      <c r="D113" s="11">
        <v>0.97</v>
      </c>
      <c r="E113" s="11">
        <v>39.9</v>
      </c>
      <c r="F113" s="11">
        <v>1</v>
      </c>
      <c r="G113" s="11">
        <v>10</v>
      </c>
      <c r="H113" s="11">
        <v>10</v>
      </c>
      <c r="I113" s="11">
        <v>10</v>
      </c>
      <c r="J113" s="11">
        <v>9.9</v>
      </c>
      <c r="K113" s="11">
        <v>49.3</v>
      </c>
      <c r="L113" s="11">
        <v>0.82</v>
      </c>
      <c r="M113" s="11">
        <v>10</v>
      </c>
      <c r="N113" s="11">
        <v>8</v>
      </c>
      <c r="O113" s="11">
        <v>10</v>
      </c>
      <c r="P113" s="11">
        <v>7.3</v>
      </c>
      <c r="Q113" s="11">
        <v>6</v>
      </c>
      <c r="R113" s="11">
        <v>8</v>
      </c>
      <c r="S113" s="11">
        <v>198.4</v>
      </c>
      <c r="T113" s="11">
        <v>0.99</v>
      </c>
      <c r="U113" s="11">
        <v>98.4</v>
      </c>
      <c r="V113" s="11">
        <v>100</v>
      </c>
      <c r="W113" s="11">
        <v>296.8</v>
      </c>
      <c r="X113" s="11">
        <v>0.99</v>
      </c>
      <c r="Y113" s="11">
        <v>98.4</v>
      </c>
      <c r="Z113" s="11">
        <v>100</v>
      </c>
      <c r="AA113" s="11">
        <v>98.4</v>
      </c>
    </row>
    <row r="114" spans="1:27" x14ac:dyDescent="0.25">
      <c r="A114" s="10" t="s">
        <v>67</v>
      </c>
      <c r="B114" s="10" t="s">
        <v>445</v>
      </c>
      <c r="C114" s="11">
        <v>577.9</v>
      </c>
      <c r="D114" s="11">
        <v>0.96</v>
      </c>
      <c r="E114" s="11">
        <v>38.9</v>
      </c>
      <c r="F114" s="11">
        <v>0.97</v>
      </c>
      <c r="G114" s="11">
        <v>10</v>
      </c>
      <c r="H114" s="11">
        <v>10</v>
      </c>
      <c r="I114" s="11">
        <v>10</v>
      </c>
      <c r="J114" s="11">
        <v>8.9</v>
      </c>
      <c r="K114" s="11">
        <v>39</v>
      </c>
      <c r="L114" s="11">
        <v>0.65</v>
      </c>
      <c r="M114" s="11">
        <v>10</v>
      </c>
      <c r="N114" s="11">
        <v>9</v>
      </c>
      <c r="O114" s="11">
        <v>10</v>
      </c>
      <c r="P114" s="11">
        <v>2</v>
      </c>
      <c r="Q114" s="11">
        <v>6</v>
      </c>
      <c r="R114" s="11">
        <v>2</v>
      </c>
      <c r="S114" s="11">
        <v>200</v>
      </c>
      <c r="T114" s="11">
        <v>1</v>
      </c>
      <c r="U114" s="11">
        <v>100</v>
      </c>
      <c r="V114" s="11">
        <v>100</v>
      </c>
      <c r="W114" s="11">
        <v>300</v>
      </c>
      <c r="X114" s="11">
        <v>1</v>
      </c>
      <c r="Y114" s="11">
        <v>100</v>
      </c>
      <c r="Z114" s="11">
        <v>100</v>
      </c>
      <c r="AA114" s="11">
        <v>100</v>
      </c>
    </row>
    <row r="115" spans="1:27" x14ac:dyDescent="0.25">
      <c r="A115" s="10" t="s">
        <v>67</v>
      </c>
      <c r="B115" s="10" t="s">
        <v>446</v>
      </c>
      <c r="C115" s="11">
        <v>575.6</v>
      </c>
      <c r="D115" s="11">
        <v>0.96</v>
      </c>
      <c r="E115" s="11">
        <v>33.799999999999997</v>
      </c>
      <c r="F115" s="11">
        <v>0.85</v>
      </c>
      <c r="G115" s="11">
        <v>10</v>
      </c>
      <c r="H115" s="11">
        <v>10</v>
      </c>
      <c r="I115" s="11">
        <v>10</v>
      </c>
      <c r="J115" s="11">
        <v>3.8</v>
      </c>
      <c r="K115" s="11">
        <v>44.5</v>
      </c>
      <c r="L115" s="11">
        <v>0.74</v>
      </c>
      <c r="M115" s="11">
        <v>10</v>
      </c>
      <c r="N115" s="11">
        <v>8</v>
      </c>
      <c r="O115" s="11">
        <v>10</v>
      </c>
      <c r="P115" s="11">
        <v>5.5</v>
      </c>
      <c r="Q115" s="11">
        <v>10</v>
      </c>
      <c r="R115" s="11">
        <v>1</v>
      </c>
      <c r="S115" s="11">
        <v>200</v>
      </c>
      <c r="T115" s="11">
        <v>1</v>
      </c>
      <c r="U115" s="11">
        <v>100</v>
      </c>
      <c r="V115" s="11">
        <v>100</v>
      </c>
      <c r="W115" s="11">
        <v>297.3</v>
      </c>
      <c r="X115" s="11">
        <v>0.99</v>
      </c>
      <c r="Y115" s="11">
        <v>98</v>
      </c>
      <c r="Z115" s="11">
        <v>99.3</v>
      </c>
      <c r="AA115" s="11">
        <v>100</v>
      </c>
    </row>
    <row r="116" spans="1:27" x14ac:dyDescent="0.25">
      <c r="A116" s="10" t="s">
        <v>67</v>
      </c>
      <c r="B116" s="10" t="s">
        <v>447</v>
      </c>
      <c r="C116" s="11">
        <v>572.40000000000009</v>
      </c>
      <c r="D116" s="11">
        <v>0.95</v>
      </c>
      <c r="E116" s="11">
        <v>38.700000000000003</v>
      </c>
      <c r="F116" s="11">
        <v>0.97</v>
      </c>
      <c r="G116" s="11">
        <v>10</v>
      </c>
      <c r="H116" s="11">
        <v>10</v>
      </c>
      <c r="I116" s="11">
        <v>10</v>
      </c>
      <c r="J116" s="11">
        <v>8.6999999999999993</v>
      </c>
      <c r="K116" s="11">
        <v>43.5</v>
      </c>
      <c r="L116" s="11">
        <v>0.73</v>
      </c>
      <c r="M116" s="11">
        <v>8</v>
      </c>
      <c r="N116" s="11">
        <v>10</v>
      </c>
      <c r="O116" s="11">
        <v>5.9</v>
      </c>
      <c r="P116" s="11">
        <v>4.5999999999999996</v>
      </c>
      <c r="Q116" s="11">
        <v>10</v>
      </c>
      <c r="R116" s="11">
        <v>5</v>
      </c>
      <c r="S116" s="11">
        <v>196.5</v>
      </c>
      <c r="T116" s="11">
        <v>0.98</v>
      </c>
      <c r="U116" s="11">
        <v>97.9</v>
      </c>
      <c r="V116" s="11">
        <v>98.6</v>
      </c>
      <c r="W116" s="11">
        <v>293.70000000000005</v>
      </c>
      <c r="X116" s="11">
        <v>0.98</v>
      </c>
      <c r="Y116" s="11">
        <v>97.2</v>
      </c>
      <c r="Z116" s="11">
        <v>97.9</v>
      </c>
      <c r="AA116" s="11">
        <v>98.6</v>
      </c>
    </row>
    <row r="117" spans="1:27" x14ac:dyDescent="0.25">
      <c r="A117" s="10" t="s">
        <v>67</v>
      </c>
      <c r="B117" s="10" t="s">
        <v>448</v>
      </c>
      <c r="C117" s="11">
        <v>570.59999999999991</v>
      </c>
      <c r="D117" s="11">
        <v>0.95</v>
      </c>
      <c r="E117" s="11">
        <v>33.5</v>
      </c>
      <c r="F117" s="11">
        <v>0.84</v>
      </c>
      <c r="G117" s="11">
        <v>10</v>
      </c>
      <c r="H117" s="11">
        <v>10</v>
      </c>
      <c r="I117" s="11">
        <v>9.9</v>
      </c>
      <c r="J117" s="11">
        <v>3.6</v>
      </c>
      <c r="K117" s="11">
        <v>48.9</v>
      </c>
      <c r="L117" s="11">
        <v>0.82</v>
      </c>
      <c r="M117" s="11">
        <v>6.9</v>
      </c>
      <c r="N117" s="11">
        <v>10</v>
      </c>
      <c r="O117" s="11">
        <v>9.9</v>
      </c>
      <c r="P117" s="11">
        <v>7.1</v>
      </c>
      <c r="Q117" s="11">
        <v>10</v>
      </c>
      <c r="R117" s="11">
        <v>5</v>
      </c>
      <c r="S117" s="11">
        <v>200</v>
      </c>
      <c r="T117" s="11">
        <v>1</v>
      </c>
      <c r="U117" s="11">
        <v>100</v>
      </c>
      <c r="V117" s="11">
        <v>100</v>
      </c>
      <c r="W117" s="11">
        <v>288.2</v>
      </c>
      <c r="X117" s="11">
        <v>0.96</v>
      </c>
      <c r="Y117" s="11">
        <v>89.7</v>
      </c>
      <c r="Z117" s="11">
        <v>98.5</v>
      </c>
      <c r="AA117" s="11">
        <v>100</v>
      </c>
    </row>
    <row r="118" spans="1:27" x14ac:dyDescent="0.25">
      <c r="A118" s="10" t="s">
        <v>67</v>
      </c>
      <c r="B118" s="10" t="s">
        <v>449</v>
      </c>
      <c r="C118" s="11">
        <v>567.9</v>
      </c>
      <c r="D118" s="11">
        <v>0.95</v>
      </c>
      <c r="E118" s="11">
        <v>36.9</v>
      </c>
      <c r="F118" s="11">
        <v>0.92</v>
      </c>
      <c r="G118" s="11">
        <v>10</v>
      </c>
      <c r="H118" s="11">
        <v>10</v>
      </c>
      <c r="I118" s="11">
        <v>10</v>
      </c>
      <c r="J118" s="11">
        <v>6.9</v>
      </c>
      <c r="K118" s="11">
        <v>31</v>
      </c>
      <c r="L118" s="11">
        <v>0.52</v>
      </c>
      <c r="M118" s="11">
        <v>7.5</v>
      </c>
      <c r="N118" s="11">
        <v>9</v>
      </c>
      <c r="O118" s="11">
        <v>4</v>
      </c>
      <c r="P118" s="11">
        <v>4.5</v>
      </c>
      <c r="Q118" s="11">
        <v>6</v>
      </c>
      <c r="R118" s="11">
        <v>0</v>
      </c>
      <c r="S118" s="11">
        <v>200</v>
      </c>
      <c r="T118" s="11">
        <v>1</v>
      </c>
      <c r="U118" s="11">
        <v>100</v>
      </c>
      <c r="V118" s="11">
        <v>100</v>
      </c>
      <c r="W118" s="11">
        <v>300</v>
      </c>
      <c r="X118" s="11">
        <v>1</v>
      </c>
      <c r="Y118" s="11">
        <v>100</v>
      </c>
      <c r="Z118" s="11">
        <v>100</v>
      </c>
      <c r="AA118" s="11">
        <v>100</v>
      </c>
    </row>
    <row r="119" spans="1:27" x14ac:dyDescent="0.25">
      <c r="A119" s="10" t="s">
        <v>67</v>
      </c>
      <c r="B119" s="10" t="s">
        <v>450</v>
      </c>
      <c r="C119" s="11">
        <v>567.5</v>
      </c>
      <c r="D119" s="11">
        <v>0.95</v>
      </c>
      <c r="E119" s="11">
        <v>35.6</v>
      </c>
      <c r="F119" s="11">
        <v>0.89</v>
      </c>
      <c r="G119" s="11">
        <v>10</v>
      </c>
      <c r="H119" s="11">
        <v>10</v>
      </c>
      <c r="I119" s="11">
        <v>9</v>
      </c>
      <c r="J119" s="11">
        <v>6.6</v>
      </c>
      <c r="K119" s="11">
        <v>47.099999999999994</v>
      </c>
      <c r="L119" s="11">
        <v>0.79</v>
      </c>
      <c r="M119" s="11">
        <v>9</v>
      </c>
      <c r="N119" s="11">
        <v>10</v>
      </c>
      <c r="O119" s="11">
        <v>9.9</v>
      </c>
      <c r="P119" s="11">
        <v>3.3</v>
      </c>
      <c r="Q119" s="11">
        <v>9.9</v>
      </c>
      <c r="R119" s="11">
        <v>5</v>
      </c>
      <c r="S119" s="11">
        <v>196</v>
      </c>
      <c r="T119" s="11">
        <v>0.98</v>
      </c>
      <c r="U119" s="11">
        <v>99.2</v>
      </c>
      <c r="V119" s="11">
        <v>96.8</v>
      </c>
      <c r="W119" s="11">
        <v>288.8</v>
      </c>
      <c r="X119" s="11">
        <v>0.96</v>
      </c>
      <c r="Y119" s="11">
        <v>96</v>
      </c>
      <c r="Z119" s="11">
        <v>96.8</v>
      </c>
      <c r="AA119" s="11">
        <v>96</v>
      </c>
    </row>
    <row r="120" spans="1:27" x14ac:dyDescent="0.25">
      <c r="A120" s="10" t="s">
        <v>67</v>
      </c>
      <c r="B120" s="10" t="s">
        <v>451</v>
      </c>
      <c r="C120" s="11">
        <v>566.30000000000007</v>
      </c>
      <c r="D120" s="11">
        <v>0.94</v>
      </c>
      <c r="E120" s="11">
        <v>38.4</v>
      </c>
      <c r="F120" s="11">
        <v>0.96</v>
      </c>
      <c r="G120" s="11">
        <v>10</v>
      </c>
      <c r="H120" s="11">
        <v>10</v>
      </c>
      <c r="I120" s="11">
        <v>10</v>
      </c>
      <c r="J120" s="11">
        <v>8.4</v>
      </c>
      <c r="K120" s="11">
        <v>39</v>
      </c>
      <c r="L120" s="11">
        <v>0.65</v>
      </c>
      <c r="M120" s="11">
        <v>7.9</v>
      </c>
      <c r="N120" s="11">
        <v>9</v>
      </c>
      <c r="O120" s="11">
        <v>5.8</v>
      </c>
      <c r="P120" s="11">
        <v>5.4</v>
      </c>
      <c r="Q120" s="11">
        <v>5.9</v>
      </c>
      <c r="R120" s="11">
        <v>5</v>
      </c>
      <c r="S120" s="11">
        <v>196.8</v>
      </c>
      <c r="T120" s="11">
        <v>0.98</v>
      </c>
      <c r="U120" s="11">
        <v>96.8</v>
      </c>
      <c r="V120" s="11">
        <v>100</v>
      </c>
      <c r="W120" s="11">
        <v>292.10000000000002</v>
      </c>
      <c r="X120" s="11">
        <v>0.97</v>
      </c>
      <c r="Y120" s="11">
        <v>92.1</v>
      </c>
      <c r="Z120" s="11">
        <v>100</v>
      </c>
      <c r="AA120" s="11">
        <v>100</v>
      </c>
    </row>
    <row r="121" spans="1:27" x14ac:dyDescent="0.25">
      <c r="A121" s="10" t="s">
        <v>67</v>
      </c>
      <c r="B121" s="10" t="s">
        <v>452</v>
      </c>
      <c r="C121" s="11">
        <v>563.40000000000009</v>
      </c>
      <c r="D121" s="11">
        <v>0.94</v>
      </c>
      <c r="E121" s="11">
        <v>36</v>
      </c>
      <c r="F121" s="11">
        <v>0.9</v>
      </c>
      <c r="G121" s="11">
        <v>9.9</v>
      </c>
      <c r="H121" s="11">
        <v>10</v>
      </c>
      <c r="I121" s="11">
        <v>10</v>
      </c>
      <c r="J121" s="11">
        <v>6.1</v>
      </c>
      <c r="K121" s="11">
        <v>50.400000000000006</v>
      </c>
      <c r="L121" s="11">
        <v>0.84</v>
      </c>
      <c r="M121" s="11">
        <v>6.4</v>
      </c>
      <c r="N121" s="11">
        <v>9.9</v>
      </c>
      <c r="O121" s="11">
        <v>9.6999999999999993</v>
      </c>
      <c r="P121" s="11">
        <v>6.6</v>
      </c>
      <c r="Q121" s="11">
        <v>9.8000000000000007</v>
      </c>
      <c r="R121" s="11">
        <v>8</v>
      </c>
      <c r="S121" s="11">
        <v>195.8</v>
      </c>
      <c r="T121" s="11">
        <v>0.98</v>
      </c>
      <c r="U121" s="11">
        <v>97.9</v>
      </c>
      <c r="V121" s="11">
        <v>97.9</v>
      </c>
      <c r="W121" s="11">
        <v>281.20000000000005</v>
      </c>
      <c r="X121" s="11">
        <v>0.94</v>
      </c>
      <c r="Y121" s="11">
        <v>87.5</v>
      </c>
      <c r="Z121" s="11">
        <v>95.8</v>
      </c>
      <c r="AA121" s="11">
        <v>97.9</v>
      </c>
    </row>
    <row r="122" spans="1:27" x14ac:dyDescent="0.25">
      <c r="A122" s="10" t="s">
        <v>67</v>
      </c>
      <c r="B122" s="10" t="s">
        <v>453</v>
      </c>
      <c r="C122" s="11">
        <v>561.5</v>
      </c>
      <c r="D122" s="11">
        <v>0.94</v>
      </c>
      <c r="E122" s="11">
        <v>30.1</v>
      </c>
      <c r="F122" s="11">
        <v>0.75</v>
      </c>
      <c r="G122" s="11">
        <v>9.5</v>
      </c>
      <c r="H122" s="11">
        <v>9</v>
      </c>
      <c r="I122" s="11">
        <v>10</v>
      </c>
      <c r="J122" s="11">
        <v>1.6</v>
      </c>
      <c r="K122" s="11">
        <v>35</v>
      </c>
      <c r="L122" s="11">
        <v>0.57999999999999996</v>
      </c>
      <c r="M122" s="11">
        <v>9</v>
      </c>
      <c r="N122" s="11">
        <v>10</v>
      </c>
      <c r="O122" s="11">
        <v>5.8</v>
      </c>
      <c r="P122" s="11">
        <v>4.3</v>
      </c>
      <c r="Q122" s="11">
        <v>5.9</v>
      </c>
      <c r="R122" s="11">
        <v>0</v>
      </c>
      <c r="S122" s="11">
        <v>200</v>
      </c>
      <c r="T122" s="11">
        <v>1</v>
      </c>
      <c r="U122" s="11">
        <v>100</v>
      </c>
      <c r="V122" s="11">
        <v>100</v>
      </c>
      <c r="W122" s="11">
        <v>296.39999999999998</v>
      </c>
      <c r="X122" s="11">
        <v>0.99</v>
      </c>
      <c r="Y122" s="11">
        <v>98.8</v>
      </c>
      <c r="Z122" s="11">
        <v>98.8</v>
      </c>
      <c r="AA122" s="11">
        <v>98.8</v>
      </c>
    </row>
    <row r="123" spans="1:27" x14ac:dyDescent="0.25">
      <c r="A123" s="10" t="s">
        <v>67</v>
      </c>
      <c r="B123" s="10" t="s">
        <v>454</v>
      </c>
      <c r="C123" s="11">
        <v>559.6</v>
      </c>
      <c r="D123" s="11">
        <v>0.93</v>
      </c>
      <c r="E123" s="11">
        <v>35.5</v>
      </c>
      <c r="F123" s="11">
        <v>0.89</v>
      </c>
      <c r="G123" s="11">
        <v>10</v>
      </c>
      <c r="H123" s="11">
        <v>10</v>
      </c>
      <c r="I123" s="11">
        <v>10</v>
      </c>
      <c r="J123" s="11">
        <v>5.5</v>
      </c>
      <c r="K123" s="11">
        <v>41.1</v>
      </c>
      <c r="L123" s="11">
        <v>0.69</v>
      </c>
      <c r="M123" s="11">
        <v>6.4</v>
      </c>
      <c r="N123" s="11">
        <v>10</v>
      </c>
      <c r="O123" s="11">
        <v>9.6</v>
      </c>
      <c r="P123" s="11">
        <v>7.2</v>
      </c>
      <c r="Q123" s="11">
        <v>5.9</v>
      </c>
      <c r="R123" s="11">
        <v>2</v>
      </c>
      <c r="S123" s="11">
        <v>200</v>
      </c>
      <c r="T123" s="11">
        <v>1</v>
      </c>
      <c r="U123" s="11">
        <v>100</v>
      </c>
      <c r="V123" s="11">
        <v>100</v>
      </c>
      <c r="W123" s="11">
        <v>283</v>
      </c>
      <c r="X123" s="11">
        <v>0.94</v>
      </c>
      <c r="Y123" s="11">
        <v>85.1</v>
      </c>
      <c r="Z123" s="11">
        <v>97.9</v>
      </c>
      <c r="AA123" s="11">
        <v>100</v>
      </c>
    </row>
    <row r="124" spans="1:27" x14ac:dyDescent="0.25">
      <c r="A124" s="10" t="s">
        <v>67</v>
      </c>
      <c r="B124" s="10" t="s">
        <v>455</v>
      </c>
      <c r="C124" s="11">
        <v>558.70000000000005</v>
      </c>
      <c r="D124" s="11">
        <v>0.93</v>
      </c>
      <c r="E124" s="11">
        <v>36.199999999999996</v>
      </c>
      <c r="F124" s="11">
        <v>0.91</v>
      </c>
      <c r="G124" s="11">
        <v>10</v>
      </c>
      <c r="H124" s="11">
        <v>10</v>
      </c>
      <c r="I124" s="11">
        <v>9.9</v>
      </c>
      <c r="J124" s="11">
        <v>6.3</v>
      </c>
      <c r="K124" s="11">
        <v>36.4</v>
      </c>
      <c r="L124" s="11">
        <v>0.61</v>
      </c>
      <c r="M124" s="11">
        <v>6.9</v>
      </c>
      <c r="N124" s="11">
        <v>5.9</v>
      </c>
      <c r="O124" s="11">
        <v>9.6999999999999993</v>
      </c>
      <c r="P124" s="11">
        <v>6.3</v>
      </c>
      <c r="Q124" s="11">
        <v>5.6</v>
      </c>
      <c r="R124" s="11">
        <v>2</v>
      </c>
      <c r="S124" s="11">
        <v>200</v>
      </c>
      <c r="T124" s="11">
        <v>1</v>
      </c>
      <c r="U124" s="11">
        <v>100</v>
      </c>
      <c r="V124" s="11">
        <v>100</v>
      </c>
      <c r="W124" s="11">
        <v>286.10000000000002</v>
      </c>
      <c r="X124" s="11">
        <v>0.95</v>
      </c>
      <c r="Y124" s="11">
        <v>86.1</v>
      </c>
      <c r="Z124" s="11">
        <v>100</v>
      </c>
      <c r="AA124" s="11">
        <v>100</v>
      </c>
    </row>
    <row r="125" spans="1:27" x14ac:dyDescent="0.25">
      <c r="A125" s="10" t="s">
        <v>67</v>
      </c>
      <c r="B125" s="10" t="s">
        <v>456</v>
      </c>
      <c r="C125" s="11">
        <v>483.70000000000005</v>
      </c>
      <c r="D125" s="11">
        <v>0.81</v>
      </c>
      <c r="E125" s="11">
        <v>34.700000000000003</v>
      </c>
      <c r="F125" s="11">
        <v>0.87</v>
      </c>
      <c r="G125" s="11">
        <v>9.8000000000000007</v>
      </c>
      <c r="H125" s="11">
        <v>9.8000000000000007</v>
      </c>
      <c r="I125" s="11">
        <v>9.5</v>
      </c>
      <c r="J125" s="11">
        <v>5.6</v>
      </c>
      <c r="K125" s="11">
        <v>28.2</v>
      </c>
      <c r="L125" s="11">
        <v>0.47</v>
      </c>
      <c r="M125" s="11">
        <v>3.6</v>
      </c>
      <c r="N125" s="11">
        <v>9.8000000000000007</v>
      </c>
      <c r="O125" s="11">
        <v>5.3</v>
      </c>
      <c r="P125" s="11">
        <v>2.2000000000000002</v>
      </c>
      <c r="Q125" s="11">
        <v>5.3</v>
      </c>
      <c r="R125" s="11">
        <v>2</v>
      </c>
      <c r="S125" s="11">
        <v>187.5</v>
      </c>
      <c r="T125" s="11">
        <v>0.94</v>
      </c>
      <c r="U125" s="11">
        <v>95.8</v>
      </c>
      <c r="V125" s="11">
        <v>91.7</v>
      </c>
      <c r="W125" s="11">
        <v>233.3</v>
      </c>
      <c r="X125" s="11">
        <v>0.78</v>
      </c>
      <c r="Y125" s="11">
        <v>58.3</v>
      </c>
      <c r="Z125" s="11">
        <v>87.5</v>
      </c>
      <c r="AA125" s="11">
        <v>87.5</v>
      </c>
    </row>
    <row r="126" spans="1:27" x14ac:dyDescent="0.25">
      <c r="A126" s="10" t="s">
        <v>173</v>
      </c>
      <c r="B126" s="10" t="s">
        <v>457</v>
      </c>
      <c r="C126" s="11">
        <v>563.6</v>
      </c>
      <c r="D126" s="11">
        <v>0.94</v>
      </c>
      <c r="E126" s="11">
        <v>30.5</v>
      </c>
      <c r="F126" s="11">
        <v>0.76</v>
      </c>
      <c r="G126" s="11">
        <v>8.5</v>
      </c>
      <c r="H126" s="11">
        <v>9</v>
      </c>
      <c r="I126" s="11">
        <v>8</v>
      </c>
      <c r="J126" s="11">
        <v>5</v>
      </c>
      <c r="K126" s="11">
        <v>33.1</v>
      </c>
      <c r="L126" s="11">
        <v>0.55000000000000004</v>
      </c>
      <c r="M126" s="11">
        <v>7</v>
      </c>
      <c r="N126" s="11">
        <v>9</v>
      </c>
      <c r="O126" s="11">
        <v>8</v>
      </c>
      <c r="P126" s="11">
        <v>5.0999999999999996</v>
      </c>
      <c r="Q126" s="11">
        <v>2</v>
      </c>
      <c r="R126" s="11">
        <v>2</v>
      </c>
      <c r="S126" s="11">
        <v>200</v>
      </c>
      <c r="T126" s="11">
        <v>1</v>
      </c>
      <c r="U126" s="11">
        <v>100</v>
      </c>
      <c r="V126" s="11">
        <v>100</v>
      </c>
      <c r="W126" s="11">
        <v>300</v>
      </c>
      <c r="X126" s="11">
        <v>1</v>
      </c>
      <c r="Y126" s="11">
        <v>100</v>
      </c>
      <c r="Z126" s="11">
        <v>100</v>
      </c>
      <c r="AA126" s="11">
        <v>100</v>
      </c>
    </row>
    <row r="127" spans="1:27" x14ac:dyDescent="0.25">
      <c r="A127" s="10" t="s">
        <v>173</v>
      </c>
      <c r="B127" s="10" t="s">
        <v>458</v>
      </c>
      <c r="C127" s="11">
        <v>561.1</v>
      </c>
      <c r="D127" s="11">
        <v>0.94</v>
      </c>
      <c r="E127" s="11">
        <v>31</v>
      </c>
      <c r="F127" s="11">
        <v>0.78</v>
      </c>
      <c r="G127" s="11">
        <v>9</v>
      </c>
      <c r="H127" s="11">
        <v>9</v>
      </c>
      <c r="I127" s="11">
        <v>8</v>
      </c>
      <c r="J127" s="11">
        <v>5</v>
      </c>
      <c r="K127" s="11">
        <v>30.1</v>
      </c>
      <c r="L127" s="11">
        <v>0.5</v>
      </c>
      <c r="M127" s="11">
        <v>5</v>
      </c>
      <c r="N127" s="11">
        <v>9</v>
      </c>
      <c r="O127" s="11">
        <v>8</v>
      </c>
      <c r="P127" s="11">
        <v>4.0999999999999996</v>
      </c>
      <c r="Q127" s="11">
        <v>2</v>
      </c>
      <c r="R127" s="11">
        <v>2</v>
      </c>
      <c r="S127" s="11">
        <v>200</v>
      </c>
      <c r="T127" s="11">
        <v>1</v>
      </c>
      <c r="U127" s="11">
        <v>100</v>
      </c>
      <c r="V127" s="11">
        <v>100</v>
      </c>
      <c r="W127" s="11">
        <v>300</v>
      </c>
      <c r="X127" s="11">
        <v>1</v>
      </c>
      <c r="Y127" s="11">
        <v>100</v>
      </c>
      <c r="Z127" s="11">
        <v>100</v>
      </c>
      <c r="AA127" s="11">
        <v>100</v>
      </c>
    </row>
    <row r="128" spans="1:27" x14ac:dyDescent="0.25">
      <c r="A128" s="10" t="s">
        <v>173</v>
      </c>
      <c r="B128" s="10" t="s">
        <v>459</v>
      </c>
      <c r="C128" s="11">
        <v>541.5</v>
      </c>
      <c r="D128" s="11">
        <v>0.9</v>
      </c>
      <c r="E128" s="11">
        <v>31</v>
      </c>
      <c r="F128" s="11">
        <v>0.78</v>
      </c>
      <c r="G128" s="11">
        <v>9</v>
      </c>
      <c r="H128" s="11">
        <v>9</v>
      </c>
      <c r="I128" s="11">
        <v>8</v>
      </c>
      <c r="J128" s="11">
        <v>5</v>
      </c>
      <c r="K128" s="11">
        <v>30.5</v>
      </c>
      <c r="L128" s="11">
        <v>0.51</v>
      </c>
      <c r="M128" s="11">
        <v>4.8</v>
      </c>
      <c r="N128" s="11">
        <v>9</v>
      </c>
      <c r="O128" s="11">
        <v>4</v>
      </c>
      <c r="P128" s="11">
        <v>3.7</v>
      </c>
      <c r="Q128" s="11">
        <v>6</v>
      </c>
      <c r="R128" s="11">
        <v>3</v>
      </c>
      <c r="S128" s="11">
        <v>200</v>
      </c>
      <c r="T128" s="11">
        <v>1</v>
      </c>
      <c r="U128" s="11">
        <v>100</v>
      </c>
      <c r="V128" s="11">
        <v>100</v>
      </c>
      <c r="W128" s="11">
        <v>280</v>
      </c>
      <c r="X128" s="11">
        <v>0.93</v>
      </c>
      <c r="Y128" s="11">
        <v>80</v>
      </c>
      <c r="Z128" s="11">
        <v>100</v>
      </c>
      <c r="AA128" s="11">
        <v>100</v>
      </c>
    </row>
    <row r="129" spans="1:27" x14ac:dyDescent="0.25">
      <c r="A129" s="10" t="s">
        <v>173</v>
      </c>
      <c r="B129" s="10" t="s">
        <v>460</v>
      </c>
      <c r="C129" s="11">
        <v>526.19999999999993</v>
      </c>
      <c r="D129" s="11">
        <v>0.88</v>
      </c>
      <c r="E129" s="11">
        <v>31</v>
      </c>
      <c r="F129" s="11">
        <v>0.78</v>
      </c>
      <c r="G129" s="11">
        <v>9</v>
      </c>
      <c r="H129" s="11">
        <v>9</v>
      </c>
      <c r="I129" s="11">
        <v>8</v>
      </c>
      <c r="J129" s="11">
        <v>5</v>
      </c>
      <c r="K129" s="11">
        <v>38.1</v>
      </c>
      <c r="L129" s="11">
        <v>0.64</v>
      </c>
      <c r="M129" s="11">
        <v>7.7</v>
      </c>
      <c r="N129" s="11">
        <v>8.9</v>
      </c>
      <c r="O129" s="11">
        <v>9.6999999999999993</v>
      </c>
      <c r="P129" s="11">
        <v>3.8</v>
      </c>
      <c r="Q129" s="11">
        <v>6</v>
      </c>
      <c r="R129" s="11">
        <v>2</v>
      </c>
      <c r="S129" s="11">
        <v>185.7</v>
      </c>
      <c r="T129" s="11">
        <v>0.93</v>
      </c>
      <c r="U129" s="11">
        <v>100</v>
      </c>
      <c r="V129" s="11">
        <v>85.7</v>
      </c>
      <c r="W129" s="11">
        <v>271.39999999999998</v>
      </c>
      <c r="X129" s="11">
        <v>0.9</v>
      </c>
      <c r="Y129" s="11">
        <v>71.400000000000006</v>
      </c>
      <c r="Z129" s="11">
        <v>100</v>
      </c>
      <c r="AA129" s="11">
        <v>100</v>
      </c>
    </row>
    <row r="130" spans="1:27" x14ac:dyDescent="0.25">
      <c r="A130" s="10" t="s">
        <v>461</v>
      </c>
      <c r="B130" s="10" t="s">
        <v>462</v>
      </c>
      <c r="C130" s="11">
        <v>508.6</v>
      </c>
      <c r="D130" s="11">
        <v>0.85</v>
      </c>
      <c r="E130" s="11">
        <v>30.7</v>
      </c>
      <c r="F130" s="11">
        <v>0.77</v>
      </c>
      <c r="G130" s="11">
        <v>7.7</v>
      </c>
      <c r="H130" s="11">
        <v>6.3</v>
      </c>
      <c r="I130" s="11">
        <v>8.6999999999999993</v>
      </c>
      <c r="J130" s="11">
        <v>8</v>
      </c>
      <c r="K130" s="11">
        <v>27.9</v>
      </c>
      <c r="L130" s="11">
        <v>0.47</v>
      </c>
      <c r="M130" s="11">
        <v>2.5</v>
      </c>
      <c r="N130" s="11">
        <v>9</v>
      </c>
      <c r="O130" s="11">
        <v>9</v>
      </c>
      <c r="P130" s="11">
        <v>5.4</v>
      </c>
      <c r="Q130" s="11">
        <v>2</v>
      </c>
      <c r="R130" s="11">
        <v>0</v>
      </c>
      <c r="S130" s="11">
        <v>200</v>
      </c>
      <c r="T130" s="11">
        <v>1</v>
      </c>
      <c r="U130" s="11">
        <v>100</v>
      </c>
      <c r="V130" s="11">
        <v>100</v>
      </c>
      <c r="W130" s="11">
        <v>250</v>
      </c>
      <c r="X130" s="11">
        <v>0.83</v>
      </c>
      <c r="Y130" s="11">
        <v>50</v>
      </c>
      <c r="Z130" s="11">
        <v>100</v>
      </c>
      <c r="AA130" s="11">
        <v>100</v>
      </c>
    </row>
    <row r="131" spans="1:27" x14ac:dyDescent="0.25">
      <c r="A131" s="10" t="s">
        <v>461</v>
      </c>
      <c r="B131" s="10" t="s">
        <v>463</v>
      </c>
      <c r="C131" s="11">
        <v>454.3</v>
      </c>
      <c r="D131" s="11">
        <v>0.76</v>
      </c>
      <c r="E131" s="11">
        <v>31.1</v>
      </c>
      <c r="F131" s="11">
        <v>0.78</v>
      </c>
      <c r="G131" s="11">
        <v>8.1999999999999993</v>
      </c>
      <c r="H131" s="11">
        <v>7.9</v>
      </c>
      <c r="I131" s="11">
        <v>9</v>
      </c>
      <c r="J131" s="11">
        <v>6</v>
      </c>
      <c r="K131" s="11">
        <v>23.200000000000003</v>
      </c>
      <c r="L131" s="11">
        <v>0.39</v>
      </c>
      <c r="M131" s="11">
        <v>2.2000000000000002</v>
      </c>
      <c r="N131" s="11">
        <v>9.6</v>
      </c>
      <c r="O131" s="11">
        <v>6.4</v>
      </c>
      <c r="P131" s="11">
        <v>3.6</v>
      </c>
      <c r="Q131" s="11">
        <v>0.4</v>
      </c>
      <c r="R131" s="11">
        <v>1</v>
      </c>
      <c r="S131" s="11">
        <v>200</v>
      </c>
      <c r="T131" s="11">
        <v>1</v>
      </c>
      <c r="U131" s="11">
        <v>100</v>
      </c>
      <c r="V131" s="11">
        <v>100</v>
      </c>
      <c r="W131" s="11">
        <v>200</v>
      </c>
      <c r="X131" s="11">
        <v>0.67</v>
      </c>
      <c r="Y131" s="11">
        <v>20</v>
      </c>
      <c r="Z131" s="11">
        <v>80</v>
      </c>
      <c r="AA131" s="11">
        <v>100</v>
      </c>
    </row>
    <row r="132" spans="1:27" x14ac:dyDescent="0.25">
      <c r="A132" s="10" t="s">
        <v>461</v>
      </c>
      <c r="B132" s="10" t="s">
        <v>464</v>
      </c>
      <c r="C132" s="11">
        <v>51.4</v>
      </c>
      <c r="D132" s="11">
        <v>0.09</v>
      </c>
      <c r="E132" s="11">
        <v>26.5</v>
      </c>
      <c r="F132" s="11">
        <v>0.66</v>
      </c>
      <c r="G132" s="11">
        <v>7.5</v>
      </c>
      <c r="H132" s="11">
        <v>9</v>
      </c>
      <c r="I132" s="11">
        <v>7.3</v>
      </c>
      <c r="J132" s="11">
        <v>2.7</v>
      </c>
      <c r="K132" s="11">
        <v>24.9</v>
      </c>
      <c r="L132" s="11">
        <v>0.42</v>
      </c>
      <c r="M132" s="11">
        <v>3</v>
      </c>
      <c r="N132" s="11">
        <v>8</v>
      </c>
      <c r="O132" s="11">
        <v>6</v>
      </c>
      <c r="P132" s="11">
        <v>1.9</v>
      </c>
      <c r="Q132" s="11">
        <v>4</v>
      </c>
      <c r="R132" s="11">
        <v>2</v>
      </c>
      <c r="S132" s="11" t="s">
        <v>91</v>
      </c>
      <c r="T132" s="11" t="s">
        <v>91</v>
      </c>
      <c r="U132" s="11" t="s">
        <v>91</v>
      </c>
      <c r="V132" s="11" t="s">
        <v>91</v>
      </c>
      <c r="W132" s="11" t="s">
        <v>91</v>
      </c>
      <c r="X132" s="11" t="s">
        <v>91</v>
      </c>
      <c r="Y132" s="11" t="s">
        <v>91</v>
      </c>
      <c r="Z132" s="11" t="s">
        <v>91</v>
      </c>
      <c r="AA132" s="11" t="s">
        <v>91</v>
      </c>
    </row>
    <row r="133" spans="1:27" x14ac:dyDescent="0.25">
      <c r="A133" s="10" t="s">
        <v>461</v>
      </c>
      <c r="B133" s="10" t="s">
        <v>465</v>
      </c>
      <c r="C133" s="11">
        <v>47.3</v>
      </c>
      <c r="D133" s="11">
        <v>0.08</v>
      </c>
      <c r="E133" s="11">
        <v>24.7</v>
      </c>
      <c r="F133" s="11">
        <v>0.62</v>
      </c>
      <c r="G133" s="11">
        <v>7.7</v>
      </c>
      <c r="H133" s="11">
        <v>6.3</v>
      </c>
      <c r="I133" s="11">
        <v>7</v>
      </c>
      <c r="J133" s="11">
        <v>3.7</v>
      </c>
      <c r="K133" s="11">
        <v>22.6</v>
      </c>
      <c r="L133" s="11">
        <v>0.38</v>
      </c>
      <c r="M133" s="11">
        <v>3.5</v>
      </c>
      <c r="N133" s="11">
        <v>6</v>
      </c>
      <c r="O133" s="11">
        <v>6</v>
      </c>
      <c r="P133" s="11">
        <v>1.1000000000000001</v>
      </c>
      <c r="Q133" s="11">
        <v>4</v>
      </c>
      <c r="R133" s="11">
        <v>2</v>
      </c>
      <c r="S133" s="11" t="s">
        <v>91</v>
      </c>
      <c r="T133" s="11" t="s">
        <v>91</v>
      </c>
      <c r="U133" s="11" t="s">
        <v>91</v>
      </c>
      <c r="V133" s="11" t="s">
        <v>91</v>
      </c>
      <c r="W133" s="11" t="s">
        <v>91</v>
      </c>
      <c r="X133" s="11" t="s">
        <v>91</v>
      </c>
      <c r="Y133" s="11" t="s">
        <v>91</v>
      </c>
      <c r="Z133" s="11" t="s">
        <v>91</v>
      </c>
      <c r="AA133" s="11" t="s">
        <v>91</v>
      </c>
    </row>
    <row r="134" spans="1:27" x14ac:dyDescent="0.25">
      <c r="A134" s="10" t="s">
        <v>461</v>
      </c>
      <c r="B134" s="10" t="s">
        <v>466</v>
      </c>
      <c r="C134" s="11">
        <v>40.599999999999994</v>
      </c>
      <c r="D134" s="11">
        <v>7.0000000000000007E-2</v>
      </c>
      <c r="E134" s="11">
        <v>24.2</v>
      </c>
      <c r="F134" s="11">
        <v>0.61</v>
      </c>
      <c r="G134" s="11">
        <v>5.8</v>
      </c>
      <c r="H134" s="11">
        <v>8.6999999999999993</v>
      </c>
      <c r="I134" s="11">
        <v>6.7</v>
      </c>
      <c r="J134" s="11">
        <v>3</v>
      </c>
      <c r="K134" s="11">
        <v>16.399999999999999</v>
      </c>
      <c r="L134" s="11">
        <v>0.27</v>
      </c>
      <c r="M134" s="11">
        <v>3</v>
      </c>
      <c r="N134" s="11">
        <v>8</v>
      </c>
      <c r="O134" s="11">
        <v>2</v>
      </c>
      <c r="P134" s="11">
        <v>2.4</v>
      </c>
      <c r="Q134" s="11">
        <v>0</v>
      </c>
      <c r="R134" s="11">
        <v>1</v>
      </c>
      <c r="S134" s="11" t="s">
        <v>91</v>
      </c>
      <c r="T134" s="11" t="s">
        <v>91</v>
      </c>
      <c r="U134" s="11" t="s">
        <v>91</v>
      </c>
      <c r="V134" s="11" t="s">
        <v>91</v>
      </c>
      <c r="W134" s="11" t="s">
        <v>91</v>
      </c>
      <c r="X134" s="11" t="s">
        <v>91</v>
      </c>
      <c r="Y134" s="11" t="s">
        <v>91</v>
      </c>
      <c r="Z134" s="11" t="s">
        <v>91</v>
      </c>
      <c r="AA134" s="11" t="s">
        <v>91</v>
      </c>
    </row>
    <row r="135" spans="1:27" x14ac:dyDescent="0.25">
      <c r="A135" s="10" t="s">
        <v>183</v>
      </c>
      <c r="B135" s="10" t="s">
        <v>467</v>
      </c>
      <c r="C135" s="11">
        <v>548.29999999999995</v>
      </c>
      <c r="D135" s="11">
        <v>0.91</v>
      </c>
      <c r="E135" s="11">
        <v>25.7</v>
      </c>
      <c r="F135" s="11">
        <v>0.64</v>
      </c>
      <c r="G135" s="11">
        <v>8.1</v>
      </c>
      <c r="H135" s="11">
        <v>8.6</v>
      </c>
      <c r="I135" s="11">
        <v>4.3</v>
      </c>
      <c r="J135" s="11">
        <v>4.7</v>
      </c>
      <c r="K135" s="11">
        <v>29.4</v>
      </c>
      <c r="L135" s="11">
        <v>0.49</v>
      </c>
      <c r="M135" s="11">
        <v>3.5</v>
      </c>
      <c r="N135" s="11">
        <v>10</v>
      </c>
      <c r="O135" s="11">
        <v>5.9</v>
      </c>
      <c r="P135" s="11">
        <v>2.1</v>
      </c>
      <c r="Q135" s="11">
        <v>5.9</v>
      </c>
      <c r="R135" s="11">
        <v>2</v>
      </c>
      <c r="S135" s="11">
        <v>200</v>
      </c>
      <c r="T135" s="11">
        <v>1</v>
      </c>
      <c r="U135" s="11">
        <v>100</v>
      </c>
      <c r="V135" s="11">
        <v>100</v>
      </c>
      <c r="W135" s="11">
        <v>293.2</v>
      </c>
      <c r="X135" s="11">
        <v>0.98</v>
      </c>
      <c r="Y135" s="11">
        <v>100</v>
      </c>
      <c r="Z135" s="11">
        <v>96.6</v>
      </c>
      <c r="AA135" s="11">
        <v>96.6</v>
      </c>
    </row>
    <row r="136" spans="1:27" x14ac:dyDescent="0.25">
      <c r="A136" s="10" t="s">
        <v>183</v>
      </c>
      <c r="B136" s="10" t="s">
        <v>468</v>
      </c>
      <c r="C136" s="11">
        <v>534.79999999999995</v>
      </c>
      <c r="D136" s="11">
        <v>0.89</v>
      </c>
      <c r="E136" s="11">
        <v>27.8</v>
      </c>
      <c r="F136" s="11">
        <v>0.7</v>
      </c>
      <c r="G136" s="11">
        <v>8.8000000000000007</v>
      </c>
      <c r="H136" s="11">
        <v>9</v>
      </c>
      <c r="I136" s="11">
        <v>5.2</v>
      </c>
      <c r="J136" s="11">
        <v>4.8</v>
      </c>
      <c r="K136" s="11">
        <v>31</v>
      </c>
      <c r="L136" s="11">
        <v>0.52</v>
      </c>
      <c r="M136" s="11">
        <v>5</v>
      </c>
      <c r="N136" s="11">
        <v>9.9</v>
      </c>
      <c r="O136" s="11">
        <v>5.9</v>
      </c>
      <c r="P136" s="11">
        <v>2.2999999999999998</v>
      </c>
      <c r="Q136" s="11">
        <v>5.9</v>
      </c>
      <c r="R136" s="11">
        <v>2</v>
      </c>
      <c r="S136" s="11">
        <v>190.4</v>
      </c>
      <c r="T136" s="11">
        <v>0.95</v>
      </c>
      <c r="U136" s="11">
        <v>95.2</v>
      </c>
      <c r="V136" s="11">
        <v>95.2</v>
      </c>
      <c r="W136" s="11">
        <v>285.60000000000002</v>
      </c>
      <c r="X136" s="11">
        <v>0.95</v>
      </c>
      <c r="Y136" s="11">
        <v>95.2</v>
      </c>
      <c r="Z136" s="11">
        <v>95.2</v>
      </c>
      <c r="AA136" s="11">
        <v>95.2</v>
      </c>
    </row>
    <row r="137" spans="1:27" x14ac:dyDescent="0.25">
      <c r="A137" s="10" t="s">
        <v>69</v>
      </c>
      <c r="B137" s="10" t="s">
        <v>469</v>
      </c>
      <c r="C137" s="11">
        <v>568</v>
      </c>
      <c r="D137" s="11">
        <v>0.95</v>
      </c>
      <c r="E137" s="11">
        <v>28.9</v>
      </c>
      <c r="F137" s="11">
        <v>0.72</v>
      </c>
      <c r="G137" s="11">
        <v>7.5</v>
      </c>
      <c r="H137" s="11">
        <v>5</v>
      </c>
      <c r="I137" s="11">
        <v>9.9</v>
      </c>
      <c r="J137" s="11">
        <v>6.5</v>
      </c>
      <c r="K137" s="11">
        <v>39.1</v>
      </c>
      <c r="L137" s="11">
        <v>0.65</v>
      </c>
      <c r="M137" s="11">
        <v>6</v>
      </c>
      <c r="N137" s="11">
        <v>10</v>
      </c>
      <c r="O137" s="11">
        <v>8.9</v>
      </c>
      <c r="P137" s="11">
        <v>6</v>
      </c>
      <c r="Q137" s="11">
        <v>5.2</v>
      </c>
      <c r="R137" s="11">
        <v>3</v>
      </c>
      <c r="S137" s="11">
        <v>200</v>
      </c>
      <c r="T137" s="11">
        <v>1</v>
      </c>
      <c r="U137" s="11">
        <v>100</v>
      </c>
      <c r="V137" s="11">
        <v>100</v>
      </c>
      <c r="W137" s="11">
        <v>300</v>
      </c>
      <c r="X137" s="11">
        <v>1</v>
      </c>
      <c r="Y137" s="11">
        <v>100</v>
      </c>
      <c r="Z137" s="11">
        <v>100</v>
      </c>
      <c r="AA137" s="11">
        <v>100</v>
      </c>
    </row>
    <row r="138" spans="1:27" x14ac:dyDescent="0.25">
      <c r="A138" s="10" t="s">
        <v>69</v>
      </c>
      <c r="B138" s="10" t="s">
        <v>470</v>
      </c>
      <c r="C138" s="11">
        <v>567.6</v>
      </c>
      <c r="D138" s="11">
        <v>0.95</v>
      </c>
      <c r="E138" s="11">
        <v>22</v>
      </c>
      <c r="F138" s="11">
        <v>0.55000000000000004</v>
      </c>
      <c r="G138" s="11">
        <v>4</v>
      </c>
      <c r="H138" s="11">
        <v>6</v>
      </c>
      <c r="I138" s="11">
        <v>8</v>
      </c>
      <c r="J138" s="11">
        <v>4</v>
      </c>
      <c r="K138" s="11">
        <v>45.6</v>
      </c>
      <c r="L138" s="11">
        <v>0.76</v>
      </c>
      <c r="M138" s="11">
        <v>9</v>
      </c>
      <c r="N138" s="11">
        <v>10</v>
      </c>
      <c r="O138" s="11">
        <v>10</v>
      </c>
      <c r="P138" s="11">
        <v>7.6</v>
      </c>
      <c r="Q138" s="11">
        <v>6</v>
      </c>
      <c r="R138" s="11">
        <v>3</v>
      </c>
      <c r="S138" s="11">
        <v>200</v>
      </c>
      <c r="T138" s="11">
        <v>1</v>
      </c>
      <c r="U138" s="11">
        <v>100</v>
      </c>
      <c r="V138" s="11">
        <v>100</v>
      </c>
      <c r="W138" s="11">
        <v>300</v>
      </c>
      <c r="X138" s="11">
        <v>1</v>
      </c>
      <c r="Y138" s="11">
        <v>100</v>
      </c>
      <c r="Z138" s="11">
        <v>100</v>
      </c>
      <c r="AA138" s="11">
        <v>100</v>
      </c>
    </row>
    <row r="139" spans="1:27" x14ac:dyDescent="0.25">
      <c r="A139" s="10" t="s">
        <v>69</v>
      </c>
      <c r="B139" s="10" t="s">
        <v>471</v>
      </c>
      <c r="C139" s="11">
        <v>567.4</v>
      </c>
      <c r="D139" s="11">
        <v>0.95</v>
      </c>
      <c r="E139" s="11">
        <v>28.9</v>
      </c>
      <c r="F139" s="11">
        <v>0.72</v>
      </c>
      <c r="G139" s="11">
        <v>7.5</v>
      </c>
      <c r="H139" s="11">
        <v>10</v>
      </c>
      <c r="I139" s="11">
        <v>7</v>
      </c>
      <c r="J139" s="11">
        <v>4.4000000000000004</v>
      </c>
      <c r="K139" s="11">
        <v>52</v>
      </c>
      <c r="L139" s="11">
        <v>0.87</v>
      </c>
      <c r="M139" s="11">
        <v>8.4</v>
      </c>
      <c r="N139" s="11">
        <v>10</v>
      </c>
      <c r="O139" s="11">
        <v>8</v>
      </c>
      <c r="P139" s="11">
        <v>7.9</v>
      </c>
      <c r="Q139" s="11">
        <v>9.6999999999999993</v>
      </c>
      <c r="R139" s="11">
        <v>8</v>
      </c>
      <c r="S139" s="11">
        <v>200</v>
      </c>
      <c r="T139" s="11">
        <v>1</v>
      </c>
      <c r="U139" s="11">
        <v>100</v>
      </c>
      <c r="V139" s="11">
        <v>100</v>
      </c>
      <c r="W139" s="11">
        <v>286.5</v>
      </c>
      <c r="X139" s="11">
        <v>0.96</v>
      </c>
      <c r="Y139" s="11">
        <v>86.5</v>
      </c>
      <c r="Z139" s="11">
        <v>100</v>
      </c>
      <c r="AA139" s="11">
        <v>100</v>
      </c>
    </row>
    <row r="140" spans="1:27" x14ac:dyDescent="0.25">
      <c r="A140" s="10" t="s">
        <v>69</v>
      </c>
      <c r="B140" s="10" t="s">
        <v>472</v>
      </c>
      <c r="C140" s="11">
        <v>559</v>
      </c>
      <c r="D140" s="11">
        <v>0.93</v>
      </c>
      <c r="E140" s="11">
        <v>28.9</v>
      </c>
      <c r="F140" s="11">
        <v>0.72</v>
      </c>
      <c r="G140" s="11">
        <v>5.7</v>
      </c>
      <c r="H140" s="11">
        <v>10</v>
      </c>
      <c r="I140" s="11">
        <v>9</v>
      </c>
      <c r="J140" s="11">
        <v>4.2</v>
      </c>
      <c r="K140" s="11">
        <v>32</v>
      </c>
      <c r="L140" s="11">
        <v>0.53</v>
      </c>
      <c r="M140" s="11">
        <v>5.5</v>
      </c>
      <c r="N140" s="11">
        <v>9</v>
      </c>
      <c r="O140" s="11">
        <v>10</v>
      </c>
      <c r="P140" s="11">
        <v>5.5</v>
      </c>
      <c r="Q140" s="11">
        <v>2</v>
      </c>
      <c r="R140" s="11">
        <v>0</v>
      </c>
      <c r="S140" s="11">
        <v>200</v>
      </c>
      <c r="T140" s="11">
        <v>1</v>
      </c>
      <c r="U140" s="11">
        <v>100</v>
      </c>
      <c r="V140" s="11">
        <v>100</v>
      </c>
      <c r="W140" s="11">
        <v>298.10000000000002</v>
      </c>
      <c r="X140" s="11">
        <v>0.99</v>
      </c>
      <c r="Y140" s="11">
        <v>98.1</v>
      </c>
      <c r="Z140" s="11">
        <v>100</v>
      </c>
      <c r="AA140" s="11">
        <v>100</v>
      </c>
    </row>
    <row r="141" spans="1:27" x14ac:dyDescent="0.25">
      <c r="A141" s="10" t="s">
        <v>69</v>
      </c>
      <c r="B141" s="10" t="s">
        <v>473</v>
      </c>
      <c r="C141" s="11">
        <v>558.1</v>
      </c>
      <c r="D141" s="11">
        <v>0.93</v>
      </c>
      <c r="E141" s="11">
        <v>24.4</v>
      </c>
      <c r="F141" s="11">
        <v>0.61</v>
      </c>
      <c r="G141" s="11">
        <v>6.5</v>
      </c>
      <c r="H141" s="11">
        <v>4</v>
      </c>
      <c r="I141" s="11">
        <v>9</v>
      </c>
      <c r="J141" s="11">
        <v>4.9000000000000004</v>
      </c>
      <c r="K141" s="11">
        <v>33.700000000000003</v>
      </c>
      <c r="L141" s="11">
        <v>0.56000000000000005</v>
      </c>
      <c r="M141" s="11">
        <v>6.5</v>
      </c>
      <c r="N141" s="11">
        <v>10</v>
      </c>
      <c r="O141" s="11">
        <v>5.3</v>
      </c>
      <c r="P141" s="11">
        <v>6</v>
      </c>
      <c r="Q141" s="11">
        <v>5.9</v>
      </c>
      <c r="R141" s="11">
        <v>0</v>
      </c>
      <c r="S141" s="11">
        <v>200</v>
      </c>
      <c r="T141" s="11">
        <v>1</v>
      </c>
      <c r="U141" s="11">
        <v>100</v>
      </c>
      <c r="V141" s="11">
        <v>100</v>
      </c>
      <c r="W141" s="11">
        <v>300</v>
      </c>
      <c r="X141" s="11">
        <v>1</v>
      </c>
      <c r="Y141" s="11">
        <v>100</v>
      </c>
      <c r="Z141" s="11">
        <v>100</v>
      </c>
      <c r="AA141" s="11">
        <v>100</v>
      </c>
    </row>
    <row r="142" spans="1:27" x14ac:dyDescent="0.25">
      <c r="A142" s="10" t="s">
        <v>69</v>
      </c>
      <c r="B142" s="10" t="s">
        <v>474</v>
      </c>
      <c r="C142" s="11">
        <v>557</v>
      </c>
      <c r="D142" s="11">
        <v>0.93</v>
      </c>
      <c r="E142" s="11">
        <v>33.9</v>
      </c>
      <c r="F142" s="11">
        <v>0.85</v>
      </c>
      <c r="G142" s="11">
        <v>9</v>
      </c>
      <c r="H142" s="11">
        <v>10</v>
      </c>
      <c r="I142" s="11">
        <v>10</v>
      </c>
      <c r="J142" s="11">
        <v>4.9000000000000004</v>
      </c>
      <c r="K142" s="11">
        <v>32.299999999999997</v>
      </c>
      <c r="L142" s="11">
        <v>0.54</v>
      </c>
      <c r="M142" s="11">
        <v>6</v>
      </c>
      <c r="N142" s="11">
        <v>10</v>
      </c>
      <c r="O142" s="11">
        <v>10</v>
      </c>
      <c r="P142" s="11">
        <v>4.5</v>
      </c>
      <c r="Q142" s="11">
        <v>1.8</v>
      </c>
      <c r="R142" s="11">
        <v>0</v>
      </c>
      <c r="S142" s="11">
        <v>197.7</v>
      </c>
      <c r="T142" s="11">
        <v>0.99</v>
      </c>
      <c r="U142" s="11">
        <v>100</v>
      </c>
      <c r="V142" s="11">
        <v>97.7</v>
      </c>
      <c r="W142" s="11">
        <v>293.10000000000002</v>
      </c>
      <c r="X142" s="11">
        <v>0.98</v>
      </c>
      <c r="Y142" s="11">
        <v>97.7</v>
      </c>
      <c r="Z142" s="11">
        <v>97.7</v>
      </c>
      <c r="AA142" s="11">
        <v>97.7</v>
      </c>
    </row>
    <row r="143" spans="1:27" x14ac:dyDescent="0.25">
      <c r="A143" s="10" t="s">
        <v>69</v>
      </c>
      <c r="B143" s="10" t="s">
        <v>475</v>
      </c>
      <c r="C143" s="11">
        <v>556.29999999999995</v>
      </c>
      <c r="D143" s="11">
        <v>0.93</v>
      </c>
      <c r="E143" s="11">
        <v>28.6</v>
      </c>
      <c r="F143" s="11">
        <v>0.72</v>
      </c>
      <c r="G143" s="11">
        <v>7.5</v>
      </c>
      <c r="H143" s="11">
        <v>9</v>
      </c>
      <c r="I143" s="11">
        <v>8</v>
      </c>
      <c r="J143" s="11">
        <v>4.0999999999999996</v>
      </c>
      <c r="K143" s="11">
        <v>30.6</v>
      </c>
      <c r="L143" s="11">
        <v>0.51</v>
      </c>
      <c r="M143" s="11">
        <v>9</v>
      </c>
      <c r="N143" s="11">
        <v>4.9000000000000004</v>
      </c>
      <c r="O143" s="11">
        <v>5.3</v>
      </c>
      <c r="P143" s="11">
        <v>5.4</v>
      </c>
      <c r="Q143" s="11">
        <v>6</v>
      </c>
      <c r="R143" s="11">
        <v>0</v>
      </c>
      <c r="S143" s="11">
        <v>200</v>
      </c>
      <c r="T143" s="11">
        <v>1</v>
      </c>
      <c r="U143" s="11">
        <v>100</v>
      </c>
      <c r="V143" s="11">
        <v>100</v>
      </c>
      <c r="W143" s="11">
        <v>297.10000000000002</v>
      </c>
      <c r="X143" s="11">
        <v>0.99</v>
      </c>
      <c r="Y143" s="11">
        <v>97.1</v>
      </c>
      <c r="Z143" s="11">
        <v>100</v>
      </c>
      <c r="AA143" s="11">
        <v>100</v>
      </c>
    </row>
    <row r="144" spans="1:27" x14ac:dyDescent="0.25">
      <c r="A144" s="10" t="s">
        <v>69</v>
      </c>
      <c r="B144" s="10" t="s">
        <v>476</v>
      </c>
      <c r="C144" s="11">
        <v>554.9</v>
      </c>
      <c r="D144" s="11">
        <v>0.92</v>
      </c>
      <c r="E144" s="11">
        <v>24</v>
      </c>
      <c r="F144" s="11">
        <v>0.6</v>
      </c>
      <c r="G144" s="11">
        <v>5</v>
      </c>
      <c r="H144" s="11">
        <v>6</v>
      </c>
      <c r="I144" s="11">
        <v>8</v>
      </c>
      <c r="J144" s="11">
        <v>5</v>
      </c>
      <c r="K144" s="11">
        <v>48.5</v>
      </c>
      <c r="L144" s="11">
        <v>0.81</v>
      </c>
      <c r="M144" s="11">
        <v>9.5</v>
      </c>
      <c r="N144" s="11">
        <v>8</v>
      </c>
      <c r="O144" s="11">
        <v>10</v>
      </c>
      <c r="P144" s="11">
        <v>3.1</v>
      </c>
      <c r="Q144" s="11">
        <v>9.9</v>
      </c>
      <c r="R144" s="11">
        <v>8</v>
      </c>
      <c r="S144" s="11">
        <v>192.2</v>
      </c>
      <c r="T144" s="11">
        <v>0.96</v>
      </c>
      <c r="U144" s="11">
        <v>96.1</v>
      </c>
      <c r="V144" s="11">
        <v>96.1</v>
      </c>
      <c r="W144" s="11">
        <v>290.2</v>
      </c>
      <c r="X144" s="11">
        <v>0.97</v>
      </c>
      <c r="Y144" s="11">
        <v>96.1</v>
      </c>
      <c r="Z144" s="11">
        <v>98</v>
      </c>
      <c r="AA144" s="11">
        <v>96.1</v>
      </c>
    </row>
    <row r="145" spans="1:27" x14ac:dyDescent="0.25">
      <c r="A145" s="10" t="s">
        <v>69</v>
      </c>
      <c r="B145" s="10" t="s">
        <v>477</v>
      </c>
      <c r="C145" s="11">
        <v>553.20000000000005</v>
      </c>
      <c r="D145" s="11">
        <v>0.92</v>
      </c>
      <c r="E145" s="11">
        <v>24.5</v>
      </c>
      <c r="F145" s="11">
        <v>0.61</v>
      </c>
      <c r="G145" s="11">
        <v>7.5</v>
      </c>
      <c r="H145" s="11">
        <v>8</v>
      </c>
      <c r="I145" s="11">
        <v>7</v>
      </c>
      <c r="J145" s="11">
        <v>2</v>
      </c>
      <c r="K145" s="11">
        <v>31.4</v>
      </c>
      <c r="L145" s="11">
        <v>0.52</v>
      </c>
      <c r="M145" s="11">
        <v>6.5</v>
      </c>
      <c r="N145" s="11">
        <v>10</v>
      </c>
      <c r="O145" s="11">
        <v>9.9</v>
      </c>
      <c r="P145" s="11">
        <v>2.2000000000000002</v>
      </c>
      <c r="Q145" s="11">
        <v>1.8</v>
      </c>
      <c r="R145" s="11">
        <v>1</v>
      </c>
      <c r="S145" s="11">
        <v>200</v>
      </c>
      <c r="T145" s="11">
        <v>1</v>
      </c>
      <c r="U145" s="11">
        <v>100</v>
      </c>
      <c r="V145" s="11">
        <v>100</v>
      </c>
      <c r="W145" s="11">
        <v>297.3</v>
      </c>
      <c r="X145" s="11">
        <v>0.99</v>
      </c>
      <c r="Y145" s="11">
        <v>100</v>
      </c>
      <c r="Z145" s="11">
        <v>100</v>
      </c>
      <c r="AA145" s="11">
        <v>97.3</v>
      </c>
    </row>
    <row r="146" spans="1:27" x14ac:dyDescent="0.25">
      <c r="A146" s="10" t="s">
        <v>69</v>
      </c>
      <c r="B146" s="10" t="s">
        <v>478</v>
      </c>
      <c r="C146" s="11">
        <v>553</v>
      </c>
      <c r="D146" s="11">
        <v>0.92</v>
      </c>
      <c r="E146" s="11">
        <v>28.4</v>
      </c>
      <c r="F146" s="11">
        <v>0.71</v>
      </c>
      <c r="G146" s="11">
        <v>7.5</v>
      </c>
      <c r="H146" s="11">
        <v>6</v>
      </c>
      <c r="I146" s="11">
        <v>10</v>
      </c>
      <c r="J146" s="11">
        <v>4.9000000000000004</v>
      </c>
      <c r="K146" s="11">
        <v>43.8</v>
      </c>
      <c r="L146" s="11">
        <v>0.73</v>
      </c>
      <c r="M146" s="11">
        <v>5.8</v>
      </c>
      <c r="N146" s="11">
        <v>10</v>
      </c>
      <c r="O146" s="11">
        <v>9.9</v>
      </c>
      <c r="P146" s="11">
        <v>6.3</v>
      </c>
      <c r="Q146" s="11">
        <v>9.8000000000000007</v>
      </c>
      <c r="R146" s="11">
        <v>2</v>
      </c>
      <c r="S146" s="11">
        <v>200</v>
      </c>
      <c r="T146" s="11">
        <v>1</v>
      </c>
      <c r="U146" s="11">
        <v>100</v>
      </c>
      <c r="V146" s="11">
        <v>100</v>
      </c>
      <c r="W146" s="11">
        <v>280.8</v>
      </c>
      <c r="X146" s="11">
        <v>0.94</v>
      </c>
      <c r="Y146" s="11">
        <v>84.6</v>
      </c>
      <c r="Z146" s="11">
        <v>96.2</v>
      </c>
      <c r="AA146" s="11">
        <v>100</v>
      </c>
    </row>
    <row r="147" spans="1:27" x14ac:dyDescent="0.25">
      <c r="A147" s="10" t="s">
        <v>69</v>
      </c>
      <c r="B147" s="10" t="s">
        <v>479</v>
      </c>
      <c r="C147" s="11">
        <v>551</v>
      </c>
      <c r="D147" s="11">
        <v>0.92</v>
      </c>
      <c r="E147" s="11">
        <v>25.5</v>
      </c>
      <c r="F147" s="11">
        <v>0.64</v>
      </c>
      <c r="G147" s="11">
        <v>6.5</v>
      </c>
      <c r="H147" s="11">
        <v>5</v>
      </c>
      <c r="I147" s="11">
        <v>9</v>
      </c>
      <c r="J147" s="11">
        <v>5</v>
      </c>
      <c r="K147" s="11">
        <v>56.1</v>
      </c>
      <c r="L147" s="11">
        <v>0.94</v>
      </c>
      <c r="M147" s="11">
        <v>8.6999999999999993</v>
      </c>
      <c r="N147" s="11">
        <v>8.8000000000000007</v>
      </c>
      <c r="O147" s="11">
        <v>9.6</v>
      </c>
      <c r="P147" s="11">
        <v>9</v>
      </c>
      <c r="Q147" s="11">
        <v>10</v>
      </c>
      <c r="R147" s="11">
        <v>10</v>
      </c>
      <c r="S147" s="11">
        <v>200</v>
      </c>
      <c r="T147" s="11">
        <v>1</v>
      </c>
      <c r="U147" s="11">
        <v>100</v>
      </c>
      <c r="V147" s="11">
        <v>100</v>
      </c>
      <c r="W147" s="11">
        <v>269.39999999999998</v>
      </c>
      <c r="X147" s="11">
        <v>0.9</v>
      </c>
      <c r="Y147" s="11">
        <v>69.400000000000006</v>
      </c>
      <c r="Z147" s="11">
        <v>100</v>
      </c>
      <c r="AA147" s="11">
        <v>100</v>
      </c>
    </row>
    <row r="148" spans="1:27" x14ac:dyDescent="0.25">
      <c r="A148" s="10" t="s">
        <v>69</v>
      </c>
      <c r="B148" s="10" t="s">
        <v>480</v>
      </c>
      <c r="C148" s="11">
        <v>550.9</v>
      </c>
      <c r="D148" s="11">
        <v>0.92</v>
      </c>
      <c r="E148" s="11">
        <v>28.2</v>
      </c>
      <c r="F148" s="11">
        <v>0.71</v>
      </c>
      <c r="G148" s="11">
        <v>8.1999999999999993</v>
      </c>
      <c r="H148" s="11">
        <v>5</v>
      </c>
      <c r="I148" s="11">
        <v>10</v>
      </c>
      <c r="J148" s="11">
        <v>5</v>
      </c>
      <c r="K148" s="11">
        <v>37</v>
      </c>
      <c r="L148" s="11">
        <v>0.62</v>
      </c>
      <c r="M148" s="11">
        <v>7.9</v>
      </c>
      <c r="N148" s="11">
        <v>10</v>
      </c>
      <c r="O148" s="11">
        <v>3.4</v>
      </c>
      <c r="P148" s="11">
        <v>7.7</v>
      </c>
      <c r="Q148" s="11">
        <v>6</v>
      </c>
      <c r="R148" s="11">
        <v>2</v>
      </c>
      <c r="S148" s="11">
        <v>200</v>
      </c>
      <c r="T148" s="11">
        <v>1</v>
      </c>
      <c r="U148" s="11">
        <v>100</v>
      </c>
      <c r="V148" s="11">
        <v>100</v>
      </c>
      <c r="W148" s="11">
        <v>285.7</v>
      </c>
      <c r="X148" s="11">
        <v>0.95</v>
      </c>
      <c r="Y148" s="11">
        <v>85.7</v>
      </c>
      <c r="Z148" s="11">
        <v>100</v>
      </c>
      <c r="AA148" s="11">
        <v>100</v>
      </c>
    </row>
    <row r="149" spans="1:27" x14ac:dyDescent="0.25">
      <c r="A149" s="10" t="s">
        <v>69</v>
      </c>
      <c r="B149" s="10" t="s">
        <v>481</v>
      </c>
      <c r="C149" s="11">
        <v>547.6</v>
      </c>
      <c r="D149" s="11">
        <v>0.91</v>
      </c>
      <c r="E149" s="11">
        <v>27.5</v>
      </c>
      <c r="F149" s="11">
        <v>0.69</v>
      </c>
      <c r="G149" s="11">
        <v>6.5</v>
      </c>
      <c r="H149" s="11">
        <v>7</v>
      </c>
      <c r="I149" s="11">
        <v>9.8000000000000007</v>
      </c>
      <c r="J149" s="11">
        <v>4.2</v>
      </c>
      <c r="K149" s="11">
        <v>27.8</v>
      </c>
      <c r="L149" s="11">
        <v>0.46</v>
      </c>
      <c r="M149" s="11">
        <v>9</v>
      </c>
      <c r="N149" s="11">
        <v>9</v>
      </c>
      <c r="O149" s="11">
        <v>6</v>
      </c>
      <c r="P149" s="11">
        <v>2</v>
      </c>
      <c r="Q149" s="11">
        <v>1.8</v>
      </c>
      <c r="R149" s="11">
        <v>0</v>
      </c>
      <c r="S149" s="11">
        <v>200</v>
      </c>
      <c r="T149" s="11">
        <v>1</v>
      </c>
      <c r="U149" s="11">
        <v>100</v>
      </c>
      <c r="V149" s="11">
        <v>100</v>
      </c>
      <c r="W149" s="11">
        <v>292.3</v>
      </c>
      <c r="X149" s="11">
        <v>0.97</v>
      </c>
      <c r="Y149" s="11">
        <v>100</v>
      </c>
      <c r="Z149" s="11">
        <v>92.3</v>
      </c>
      <c r="AA149" s="11">
        <v>100</v>
      </c>
    </row>
    <row r="150" spans="1:27" x14ac:dyDescent="0.25">
      <c r="A150" s="10" t="s">
        <v>69</v>
      </c>
      <c r="B150" s="10" t="s">
        <v>482</v>
      </c>
      <c r="C150" s="11">
        <v>544.4</v>
      </c>
      <c r="D150" s="11">
        <v>0.91</v>
      </c>
      <c r="E150" s="11">
        <v>21.6</v>
      </c>
      <c r="F150" s="11">
        <v>0.54</v>
      </c>
      <c r="G150" s="11">
        <v>6</v>
      </c>
      <c r="H150" s="11">
        <v>3</v>
      </c>
      <c r="I150" s="11">
        <v>8</v>
      </c>
      <c r="J150" s="11">
        <v>4.5999999999999996</v>
      </c>
      <c r="K150" s="11">
        <v>29.9</v>
      </c>
      <c r="L150" s="11">
        <v>0.5</v>
      </c>
      <c r="M150" s="11">
        <v>8.9</v>
      </c>
      <c r="N150" s="11">
        <v>10</v>
      </c>
      <c r="O150" s="11">
        <v>5</v>
      </c>
      <c r="P150" s="11">
        <v>3.4</v>
      </c>
      <c r="Q150" s="11">
        <v>1.6</v>
      </c>
      <c r="R150" s="11">
        <v>1</v>
      </c>
      <c r="S150" s="11">
        <v>200</v>
      </c>
      <c r="T150" s="11">
        <v>1</v>
      </c>
      <c r="U150" s="11">
        <v>100</v>
      </c>
      <c r="V150" s="11">
        <v>100</v>
      </c>
      <c r="W150" s="11">
        <v>292.89999999999998</v>
      </c>
      <c r="X150" s="11">
        <v>0.98</v>
      </c>
      <c r="Y150" s="11">
        <v>92.9</v>
      </c>
      <c r="Z150" s="11">
        <v>100</v>
      </c>
      <c r="AA150" s="11">
        <v>100</v>
      </c>
    </row>
    <row r="151" spans="1:27" x14ac:dyDescent="0.25">
      <c r="A151" s="10" t="s">
        <v>69</v>
      </c>
      <c r="B151" s="10" t="s">
        <v>483</v>
      </c>
      <c r="C151" s="11">
        <v>542.5</v>
      </c>
      <c r="D151" s="11">
        <v>0.9</v>
      </c>
      <c r="E151" s="11">
        <v>20.2</v>
      </c>
      <c r="F151" s="11">
        <v>0.51</v>
      </c>
      <c r="G151" s="11">
        <v>2.5</v>
      </c>
      <c r="H151" s="11">
        <v>3.9</v>
      </c>
      <c r="I151" s="11">
        <v>9</v>
      </c>
      <c r="J151" s="11">
        <v>4.8</v>
      </c>
      <c r="K151" s="11">
        <v>33.4</v>
      </c>
      <c r="L151" s="11">
        <v>0.56000000000000005</v>
      </c>
      <c r="M151" s="11">
        <v>6.5</v>
      </c>
      <c r="N151" s="11">
        <v>9</v>
      </c>
      <c r="O151" s="11">
        <v>9.9</v>
      </c>
      <c r="P151" s="11">
        <v>2.1</v>
      </c>
      <c r="Q151" s="11">
        <v>5.9</v>
      </c>
      <c r="R151" s="11">
        <v>0</v>
      </c>
      <c r="S151" s="11">
        <v>200</v>
      </c>
      <c r="T151" s="11">
        <v>1</v>
      </c>
      <c r="U151" s="11">
        <v>100</v>
      </c>
      <c r="V151" s="11">
        <v>100</v>
      </c>
      <c r="W151" s="11">
        <v>288.89999999999998</v>
      </c>
      <c r="X151" s="11">
        <v>0.96</v>
      </c>
      <c r="Y151" s="11">
        <v>96.3</v>
      </c>
      <c r="Z151" s="11">
        <v>96.3</v>
      </c>
      <c r="AA151" s="11">
        <v>96.3</v>
      </c>
    </row>
    <row r="152" spans="1:27" x14ac:dyDescent="0.25">
      <c r="A152" s="10" t="s">
        <v>69</v>
      </c>
      <c r="B152" s="10" t="s">
        <v>484</v>
      </c>
      <c r="C152" s="11">
        <v>539.29999999999995</v>
      </c>
      <c r="D152" s="11">
        <v>0.9</v>
      </c>
      <c r="E152" s="11">
        <v>13.9</v>
      </c>
      <c r="F152" s="11">
        <v>0.35</v>
      </c>
      <c r="G152" s="11">
        <v>2.5</v>
      </c>
      <c r="H152" s="11">
        <v>0.9</v>
      </c>
      <c r="I152" s="11">
        <v>6</v>
      </c>
      <c r="J152" s="11">
        <v>4.5</v>
      </c>
      <c r="K152" s="11">
        <v>35.4</v>
      </c>
      <c r="L152" s="11">
        <v>0.59</v>
      </c>
      <c r="M152" s="11">
        <v>8.9</v>
      </c>
      <c r="N152" s="11">
        <v>9</v>
      </c>
      <c r="O152" s="11">
        <v>10</v>
      </c>
      <c r="P152" s="11">
        <v>3.5</v>
      </c>
      <c r="Q152" s="11">
        <v>1</v>
      </c>
      <c r="R152" s="11">
        <v>3</v>
      </c>
      <c r="S152" s="11">
        <v>200</v>
      </c>
      <c r="T152" s="11">
        <v>1</v>
      </c>
      <c r="U152" s="11">
        <v>100</v>
      </c>
      <c r="V152" s="11">
        <v>100</v>
      </c>
      <c r="W152" s="11">
        <v>290</v>
      </c>
      <c r="X152" s="11">
        <v>0.97</v>
      </c>
      <c r="Y152" s="11">
        <v>90</v>
      </c>
      <c r="Z152" s="11">
        <v>100</v>
      </c>
      <c r="AA152" s="11">
        <v>100</v>
      </c>
    </row>
    <row r="153" spans="1:27" x14ac:dyDescent="0.25">
      <c r="A153" s="10" t="s">
        <v>69</v>
      </c>
      <c r="B153" s="10" t="s">
        <v>485</v>
      </c>
      <c r="C153" s="11">
        <v>508.7</v>
      </c>
      <c r="D153" s="11">
        <v>0.85</v>
      </c>
      <c r="E153" s="11">
        <v>29.799999999999997</v>
      </c>
      <c r="F153" s="11">
        <v>0.75</v>
      </c>
      <c r="G153" s="11">
        <v>8.5</v>
      </c>
      <c r="H153" s="11">
        <v>9.9</v>
      </c>
      <c r="I153" s="11">
        <v>8</v>
      </c>
      <c r="J153" s="11">
        <v>3.4</v>
      </c>
      <c r="K153" s="11">
        <v>39.900000000000006</v>
      </c>
      <c r="L153" s="11">
        <v>0.67</v>
      </c>
      <c r="M153" s="11">
        <v>4.0999999999999996</v>
      </c>
      <c r="N153" s="11">
        <v>9.6999999999999993</v>
      </c>
      <c r="O153" s="11">
        <v>9.8000000000000007</v>
      </c>
      <c r="P153" s="11">
        <v>4.5</v>
      </c>
      <c r="Q153" s="11">
        <v>9.8000000000000007</v>
      </c>
      <c r="R153" s="11">
        <v>2</v>
      </c>
      <c r="S153" s="11">
        <v>200</v>
      </c>
      <c r="T153" s="11">
        <v>1</v>
      </c>
      <c r="U153" s="11">
        <v>100</v>
      </c>
      <c r="V153" s="11">
        <v>100</v>
      </c>
      <c r="W153" s="11">
        <v>239</v>
      </c>
      <c r="X153" s="11">
        <v>0.8</v>
      </c>
      <c r="Y153" s="11">
        <v>56.1</v>
      </c>
      <c r="Z153" s="11">
        <v>95.1</v>
      </c>
      <c r="AA153" s="11">
        <v>87.8</v>
      </c>
    </row>
    <row r="154" spans="1:27" x14ac:dyDescent="0.25">
      <c r="A154" s="10" t="s">
        <v>69</v>
      </c>
      <c r="B154" s="10" t="s">
        <v>486</v>
      </c>
      <c r="C154" s="11">
        <v>501.4</v>
      </c>
      <c r="D154" s="11">
        <v>0.84</v>
      </c>
      <c r="E154" s="11">
        <v>21.400000000000002</v>
      </c>
      <c r="F154" s="11">
        <v>0.54</v>
      </c>
      <c r="G154" s="11">
        <v>2.5</v>
      </c>
      <c r="H154" s="11">
        <v>5.9</v>
      </c>
      <c r="I154" s="11">
        <v>9.9</v>
      </c>
      <c r="J154" s="11">
        <v>3.1</v>
      </c>
      <c r="K154" s="11">
        <v>39.199999999999996</v>
      </c>
      <c r="L154" s="11">
        <v>0.65</v>
      </c>
      <c r="M154" s="11">
        <v>6.6</v>
      </c>
      <c r="N154" s="11">
        <v>9.6999999999999993</v>
      </c>
      <c r="O154" s="11">
        <v>9.6999999999999993</v>
      </c>
      <c r="P154" s="11">
        <v>4.9000000000000004</v>
      </c>
      <c r="Q154" s="11">
        <v>5.3</v>
      </c>
      <c r="R154" s="11">
        <v>3</v>
      </c>
      <c r="S154" s="11">
        <v>196.3</v>
      </c>
      <c r="T154" s="11">
        <v>0.98</v>
      </c>
      <c r="U154" s="11">
        <v>100</v>
      </c>
      <c r="V154" s="11">
        <v>96.3</v>
      </c>
      <c r="W154" s="11">
        <v>244.5</v>
      </c>
      <c r="X154" s="11">
        <v>0.82</v>
      </c>
      <c r="Y154" s="11">
        <v>63</v>
      </c>
      <c r="Z154" s="11">
        <v>96.3</v>
      </c>
      <c r="AA154" s="11">
        <v>85.2</v>
      </c>
    </row>
    <row r="155" spans="1:27" x14ac:dyDescent="0.25">
      <c r="A155" s="10" t="s">
        <v>69</v>
      </c>
      <c r="B155" s="10" t="s">
        <v>487</v>
      </c>
      <c r="C155" s="11">
        <v>484.5</v>
      </c>
      <c r="D155" s="11">
        <v>0.81</v>
      </c>
      <c r="E155" s="11">
        <v>25</v>
      </c>
      <c r="F155" s="11">
        <v>0.63</v>
      </c>
      <c r="G155" s="11">
        <v>7</v>
      </c>
      <c r="H155" s="11">
        <v>9.9</v>
      </c>
      <c r="I155" s="11">
        <v>7</v>
      </c>
      <c r="J155" s="11">
        <v>1.1000000000000001</v>
      </c>
      <c r="K155" s="11">
        <v>26.200000000000003</v>
      </c>
      <c r="L155" s="11">
        <v>0.44</v>
      </c>
      <c r="M155" s="11">
        <v>8.9</v>
      </c>
      <c r="N155" s="11">
        <v>9.8000000000000007</v>
      </c>
      <c r="O155" s="11">
        <v>2.7</v>
      </c>
      <c r="P155" s="11">
        <v>3.7</v>
      </c>
      <c r="Q155" s="11">
        <v>1.1000000000000001</v>
      </c>
      <c r="R155" s="11">
        <v>0</v>
      </c>
      <c r="S155" s="11">
        <v>200</v>
      </c>
      <c r="T155" s="11">
        <v>1</v>
      </c>
      <c r="U155" s="11">
        <v>100</v>
      </c>
      <c r="V155" s="11">
        <v>100</v>
      </c>
      <c r="W155" s="11">
        <v>233.3</v>
      </c>
      <c r="X155" s="11">
        <v>0.78</v>
      </c>
      <c r="Y155" s="11">
        <v>88.9</v>
      </c>
      <c r="Z155" s="11">
        <v>44.4</v>
      </c>
      <c r="AA155" s="11">
        <v>100</v>
      </c>
    </row>
    <row r="156" spans="1:27" x14ac:dyDescent="0.25">
      <c r="A156" s="10" t="s">
        <v>69</v>
      </c>
      <c r="B156" s="10" t="s">
        <v>488</v>
      </c>
      <c r="C156" s="11">
        <v>478.7</v>
      </c>
      <c r="D156" s="11">
        <v>0.8</v>
      </c>
      <c r="E156" s="11">
        <v>24.9</v>
      </c>
      <c r="F156" s="11">
        <v>0.62</v>
      </c>
      <c r="G156" s="11">
        <v>6</v>
      </c>
      <c r="H156" s="11">
        <v>6</v>
      </c>
      <c r="I156" s="11">
        <v>9</v>
      </c>
      <c r="J156" s="11">
        <v>3.9</v>
      </c>
      <c r="K156" s="11">
        <v>28.8</v>
      </c>
      <c r="L156" s="11">
        <v>0.48</v>
      </c>
      <c r="M156" s="11">
        <v>7.3</v>
      </c>
      <c r="N156" s="11">
        <v>8</v>
      </c>
      <c r="O156" s="11">
        <v>8</v>
      </c>
      <c r="P156" s="11">
        <v>3.5</v>
      </c>
      <c r="Q156" s="11">
        <v>0</v>
      </c>
      <c r="R156" s="11">
        <v>2</v>
      </c>
      <c r="S156" s="11">
        <v>200</v>
      </c>
      <c r="T156" s="11">
        <v>1</v>
      </c>
      <c r="U156" s="11">
        <v>100</v>
      </c>
      <c r="V156" s="11">
        <v>100</v>
      </c>
      <c r="W156" s="11">
        <v>225</v>
      </c>
      <c r="X156" s="11">
        <v>0.75</v>
      </c>
      <c r="Y156" s="11">
        <v>25</v>
      </c>
      <c r="Z156" s="11">
        <v>100</v>
      </c>
      <c r="AA156" s="11">
        <v>100</v>
      </c>
    </row>
    <row r="157" spans="1:27" x14ac:dyDescent="0.25">
      <c r="A157" s="10" t="s">
        <v>69</v>
      </c>
      <c r="B157" s="10" t="s">
        <v>489</v>
      </c>
      <c r="C157" s="11">
        <v>466</v>
      </c>
      <c r="D157" s="11">
        <v>0.78</v>
      </c>
      <c r="E157" s="11">
        <v>28.5</v>
      </c>
      <c r="F157" s="11">
        <v>0.71</v>
      </c>
      <c r="G157" s="11">
        <v>9</v>
      </c>
      <c r="H157" s="11">
        <v>10</v>
      </c>
      <c r="I157" s="11">
        <v>8</v>
      </c>
      <c r="J157" s="11">
        <v>1.5</v>
      </c>
      <c r="K157" s="11">
        <v>25.7</v>
      </c>
      <c r="L157" s="11">
        <v>0.43</v>
      </c>
      <c r="M157" s="11">
        <v>3.1</v>
      </c>
      <c r="N157" s="11">
        <v>9.5</v>
      </c>
      <c r="O157" s="11">
        <v>7.1</v>
      </c>
      <c r="P157" s="11">
        <v>2.2000000000000002</v>
      </c>
      <c r="Q157" s="11">
        <v>1.8</v>
      </c>
      <c r="R157" s="11">
        <v>2</v>
      </c>
      <c r="S157" s="11">
        <v>200</v>
      </c>
      <c r="T157" s="11">
        <v>1</v>
      </c>
      <c r="U157" s="11">
        <v>100</v>
      </c>
      <c r="V157" s="11">
        <v>100</v>
      </c>
      <c r="W157" s="11">
        <v>211.8</v>
      </c>
      <c r="X157" s="11">
        <v>0.71</v>
      </c>
      <c r="Y157" s="11">
        <v>11.8</v>
      </c>
      <c r="Z157" s="11">
        <v>100</v>
      </c>
      <c r="AA157" s="11">
        <v>100</v>
      </c>
    </row>
    <row r="158" spans="1:27" x14ac:dyDescent="0.25">
      <c r="A158" s="10" t="s">
        <v>69</v>
      </c>
      <c r="B158" s="10" t="s">
        <v>490</v>
      </c>
      <c r="C158" s="11">
        <v>415.79999999999995</v>
      </c>
      <c r="D158" s="11">
        <v>0.69</v>
      </c>
      <c r="E158" s="11">
        <v>21.5</v>
      </c>
      <c r="F158" s="11">
        <v>0.54</v>
      </c>
      <c r="G158" s="11">
        <v>4.9000000000000004</v>
      </c>
      <c r="H158" s="11">
        <v>6.8</v>
      </c>
      <c r="I158" s="11">
        <v>7</v>
      </c>
      <c r="J158" s="11">
        <v>2.8</v>
      </c>
      <c r="K158" s="11">
        <v>27.6</v>
      </c>
      <c r="L158" s="11">
        <v>0.46</v>
      </c>
      <c r="M158" s="11">
        <v>4.9000000000000004</v>
      </c>
      <c r="N158" s="11">
        <v>8.9</v>
      </c>
      <c r="O158" s="11">
        <v>8.9</v>
      </c>
      <c r="P158" s="11">
        <v>3.4</v>
      </c>
      <c r="Q158" s="11">
        <v>1.5</v>
      </c>
      <c r="R158" s="11">
        <v>0</v>
      </c>
      <c r="S158" s="11">
        <v>166.7</v>
      </c>
      <c r="T158" s="11">
        <v>0.83</v>
      </c>
      <c r="U158" s="11">
        <v>96.7</v>
      </c>
      <c r="V158" s="11">
        <v>70</v>
      </c>
      <c r="W158" s="11">
        <v>200</v>
      </c>
      <c r="X158" s="11">
        <v>0.67</v>
      </c>
      <c r="Y158" s="11">
        <v>36.700000000000003</v>
      </c>
      <c r="Z158" s="11">
        <v>80</v>
      </c>
      <c r="AA158" s="11">
        <v>83.3</v>
      </c>
    </row>
    <row r="159" spans="1:27" x14ac:dyDescent="0.25">
      <c r="A159" s="10" t="s">
        <v>69</v>
      </c>
      <c r="B159" s="10" t="s">
        <v>491</v>
      </c>
      <c r="C159" s="11">
        <v>52.400000000000006</v>
      </c>
      <c r="D159" s="11">
        <v>0.09</v>
      </c>
      <c r="E159" s="11">
        <v>16.8</v>
      </c>
      <c r="F159" s="11">
        <v>0.42</v>
      </c>
      <c r="G159" s="11">
        <v>3.8</v>
      </c>
      <c r="H159" s="11">
        <v>6</v>
      </c>
      <c r="I159" s="11">
        <v>7</v>
      </c>
      <c r="J159" s="11">
        <v>0</v>
      </c>
      <c r="K159" s="11">
        <v>35.6</v>
      </c>
      <c r="L159" s="11">
        <v>0.59</v>
      </c>
      <c r="M159" s="11">
        <v>7</v>
      </c>
      <c r="N159" s="11">
        <v>8</v>
      </c>
      <c r="O159" s="11">
        <v>8</v>
      </c>
      <c r="P159" s="11">
        <v>4.5999999999999996</v>
      </c>
      <c r="Q159" s="11">
        <v>8</v>
      </c>
      <c r="R159" s="11">
        <v>0</v>
      </c>
      <c r="S159" s="11" t="s">
        <v>91</v>
      </c>
      <c r="T159" s="11" t="s">
        <v>91</v>
      </c>
      <c r="U159" s="11" t="s">
        <v>91</v>
      </c>
      <c r="V159" s="11" t="s">
        <v>91</v>
      </c>
      <c r="W159" s="11" t="s">
        <v>91</v>
      </c>
      <c r="X159" s="11" t="s">
        <v>91</v>
      </c>
      <c r="Y159" s="11" t="s">
        <v>91</v>
      </c>
      <c r="Z159" s="11" t="s">
        <v>91</v>
      </c>
      <c r="AA159" s="11" t="s">
        <v>91</v>
      </c>
    </row>
    <row r="160" spans="1:27" x14ac:dyDescent="0.25">
      <c r="A160" s="10" t="s">
        <v>72</v>
      </c>
      <c r="B160" s="10" t="s">
        <v>492</v>
      </c>
      <c r="C160" s="11">
        <v>568.9</v>
      </c>
      <c r="D160" s="11">
        <v>0.95</v>
      </c>
      <c r="E160" s="11">
        <v>29.2</v>
      </c>
      <c r="F160" s="11">
        <v>0.73</v>
      </c>
      <c r="G160" s="11">
        <v>9.5</v>
      </c>
      <c r="H160" s="11">
        <v>9</v>
      </c>
      <c r="I160" s="11">
        <v>5.9</v>
      </c>
      <c r="J160" s="11">
        <v>4.8</v>
      </c>
      <c r="K160" s="11">
        <v>39.699999999999996</v>
      </c>
      <c r="L160" s="11">
        <v>0.66</v>
      </c>
      <c r="M160" s="11">
        <v>5.5</v>
      </c>
      <c r="N160" s="11">
        <v>10</v>
      </c>
      <c r="O160" s="11">
        <v>9.9</v>
      </c>
      <c r="P160" s="11">
        <v>3.5</v>
      </c>
      <c r="Q160" s="11">
        <v>5.8</v>
      </c>
      <c r="R160" s="11">
        <v>5</v>
      </c>
      <c r="S160" s="11">
        <v>200</v>
      </c>
      <c r="T160" s="11">
        <v>1</v>
      </c>
      <c r="U160" s="11">
        <v>100</v>
      </c>
      <c r="V160" s="11">
        <v>100</v>
      </c>
      <c r="W160" s="11">
        <v>300</v>
      </c>
      <c r="X160" s="11">
        <v>1</v>
      </c>
      <c r="Y160" s="11">
        <v>100</v>
      </c>
      <c r="Z160" s="11">
        <v>100</v>
      </c>
      <c r="AA160" s="11">
        <v>100</v>
      </c>
    </row>
    <row r="161" spans="1:27" x14ac:dyDescent="0.25">
      <c r="A161" s="10" t="s">
        <v>72</v>
      </c>
      <c r="B161" s="10" t="s">
        <v>493</v>
      </c>
      <c r="C161" s="11">
        <v>564.9</v>
      </c>
      <c r="D161" s="11">
        <v>0.94</v>
      </c>
      <c r="E161" s="11">
        <v>28.3</v>
      </c>
      <c r="F161" s="11">
        <v>0.71</v>
      </c>
      <c r="G161" s="11">
        <v>7.5</v>
      </c>
      <c r="H161" s="11">
        <v>10</v>
      </c>
      <c r="I161" s="11">
        <v>7</v>
      </c>
      <c r="J161" s="11">
        <v>3.8</v>
      </c>
      <c r="K161" s="11">
        <v>36.6</v>
      </c>
      <c r="L161" s="11">
        <v>0.61</v>
      </c>
      <c r="M161" s="11">
        <v>10</v>
      </c>
      <c r="N161" s="11">
        <v>10</v>
      </c>
      <c r="O161" s="11">
        <v>9</v>
      </c>
      <c r="P161" s="11">
        <v>3.1</v>
      </c>
      <c r="Q161" s="11">
        <v>1.5</v>
      </c>
      <c r="R161" s="11">
        <v>3</v>
      </c>
      <c r="S161" s="11">
        <v>200</v>
      </c>
      <c r="T161" s="11">
        <v>1</v>
      </c>
      <c r="U161" s="11">
        <v>100</v>
      </c>
      <c r="V161" s="11">
        <v>100</v>
      </c>
      <c r="W161" s="11">
        <v>300</v>
      </c>
      <c r="X161" s="11">
        <v>1</v>
      </c>
      <c r="Y161" s="11">
        <v>100</v>
      </c>
      <c r="Z161" s="11">
        <v>100</v>
      </c>
      <c r="AA161" s="11">
        <v>100</v>
      </c>
    </row>
    <row r="162" spans="1:27" x14ac:dyDescent="0.25">
      <c r="A162" s="10" t="s">
        <v>72</v>
      </c>
      <c r="B162" s="10" t="s">
        <v>494</v>
      </c>
      <c r="C162" s="11">
        <v>560.6</v>
      </c>
      <c r="D162" s="11">
        <v>0.93</v>
      </c>
      <c r="E162" s="11">
        <v>26.000000000000004</v>
      </c>
      <c r="F162" s="11">
        <v>0.65</v>
      </c>
      <c r="G162" s="11">
        <v>7.5</v>
      </c>
      <c r="H162" s="11">
        <v>6.8</v>
      </c>
      <c r="I162" s="11">
        <v>6.9</v>
      </c>
      <c r="J162" s="11">
        <v>4.8</v>
      </c>
      <c r="K162" s="11">
        <v>35.799999999999997</v>
      </c>
      <c r="L162" s="11">
        <v>0.6</v>
      </c>
      <c r="M162" s="11">
        <v>5</v>
      </c>
      <c r="N162" s="11">
        <v>8</v>
      </c>
      <c r="O162" s="11">
        <v>6</v>
      </c>
      <c r="P162" s="11">
        <v>2.8</v>
      </c>
      <c r="Q162" s="11">
        <v>10</v>
      </c>
      <c r="R162" s="11">
        <v>4</v>
      </c>
      <c r="S162" s="11">
        <v>200</v>
      </c>
      <c r="T162" s="11">
        <v>1</v>
      </c>
      <c r="U162" s="11">
        <v>100</v>
      </c>
      <c r="V162" s="11">
        <v>100</v>
      </c>
      <c r="W162" s="11">
        <v>298.8</v>
      </c>
      <c r="X162" s="11">
        <v>1</v>
      </c>
      <c r="Y162" s="11">
        <v>98.8</v>
      </c>
      <c r="Z162" s="11">
        <v>100</v>
      </c>
      <c r="AA162" s="11">
        <v>100</v>
      </c>
    </row>
    <row r="163" spans="1:27" x14ac:dyDescent="0.25">
      <c r="A163" s="10" t="s">
        <v>72</v>
      </c>
      <c r="B163" s="10" t="s">
        <v>495</v>
      </c>
      <c r="C163" s="11">
        <v>558</v>
      </c>
      <c r="D163" s="11">
        <v>0.93</v>
      </c>
      <c r="E163" s="11">
        <v>30.4</v>
      </c>
      <c r="F163" s="11">
        <v>0.76</v>
      </c>
      <c r="G163" s="11">
        <v>8.5</v>
      </c>
      <c r="H163" s="11">
        <v>9</v>
      </c>
      <c r="I163" s="11">
        <v>8</v>
      </c>
      <c r="J163" s="11">
        <v>4.9000000000000004</v>
      </c>
      <c r="K163" s="11">
        <v>30.1</v>
      </c>
      <c r="L163" s="11">
        <v>0.5</v>
      </c>
      <c r="M163" s="11">
        <v>5.5</v>
      </c>
      <c r="N163" s="11">
        <v>7</v>
      </c>
      <c r="O163" s="11">
        <v>6</v>
      </c>
      <c r="P163" s="11">
        <v>3.6</v>
      </c>
      <c r="Q163" s="11">
        <v>6</v>
      </c>
      <c r="R163" s="11">
        <v>2</v>
      </c>
      <c r="S163" s="11">
        <v>200</v>
      </c>
      <c r="T163" s="11">
        <v>1</v>
      </c>
      <c r="U163" s="11">
        <v>100</v>
      </c>
      <c r="V163" s="11">
        <v>100</v>
      </c>
      <c r="W163" s="11">
        <v>297.5</v>
      </c>
      <c r="X163" s="11">
        <v>0.99</v>
      </c>
      <c r="Y163" s="11">
        <v>97.5</v>
      </c>
      <c r="Z163" s="11">
        <v>100</v>
      </c>
      <c r="AA163" s="11">
        <v>100</v>
      </c>
    </row>
    <row r="164" spans="1:27" x14ac:dyDescent="0.25">
      <c r="A164" s="10" t="s">
        <v>72</v>
      </c>
      <c r="B164" s="10" t="s">
        <v>496</v>
      </c>
      <c r="C164" s="11">
        <v>548.20000000000005</v>
      </c>
      <c r="D164" s="11">
        <v>0.91</v>
      </c>
      <c r="E164" s="11">
        <v>32.199999999999996</v>
      </c>
      <c r="F164" s="11">
        <v>0.81</v>
      </c>
      <c r="G164" s="11">
        <v>9</v>
      </c>
      <c r="H164" s="11">
        <v>9.9</v>
      </c>
      <c r="I164" s="11">
        <v>10</v>
      </c>
      <c r="J164" s="11">
        <v>3.3</v>
      </c>
      <c r="K164" s="11">
        <v>35.9</v>
      </c>
      <c r="L164" s="11">
        <v>0.6</v>
      </c>
      <c r="M164" s="11">
        <v>4.9000000000000004</v>
      </c>
      <c r="N164" s="11">
        <v>9</v>
      </c>
      <c r="O164" s="11">
        <v>9.9</v>
      </c>
      <c r="P164" s="11">
        <v>2.4</v>
      </c>
      <c r="Q164" s="11">
        <v>5.7</v>
      </c>
      <c r="R164" s="11">
        <v>4</v>
      </c>
      <c r="S164" s="11">
        <v>193.4</v>
      </c>
      <c r="T164" s="11">
        <v>0.97</v>
      </c>
      <c r="U164" s="11">
        <v>96.7</v>
      </c>
      <c r="V164" s="11">
        <v>96.7</v>
      </c>
      <c r="W164" s="11">
        <v>286.7</v>
      </c>
      <c r="X164" s="11">
        <v>0.96</v>
      </c>
      <c r="Y164" s="11">
        <v>93.3</v>
      </c>
      <c r="Z164" s="11">
        <v>96.7</v>
      </c>
      <c r="AA164" s="11">
        <v>96.7</v>
      </c>
    </row>
    <row r="165" spans="1:27" x14ac:dyDescent="0.25">
      <c r="A165" s="10" t="s">
        <v>72</v>
      </c>
      <c r="B165" s="10" t="s">
        <v>497</v>
      </c>
      <c r="C165" s="11">
        <v>541.70000000000005</v>
      </c>
      <c r="D165" s="11">
        <v>0.9</v>
      </c>
      <c r="E165" s="11">
        <v>30</v>
      </c>
      <c r="F165" s="11">
        <v>0.75</v>
      </c>
      <c r="G165" s="11">
        <v>8.5</v>
      </c>
      <c r="H165" s="11">
        <v>6.9</v>
      </c>
      <c r="I165" s="11">
        <v>10</v>
      </c>
      <c r="J165" s="11">
        <v>4.5999999999999996</v>
      </c>
      <c r="K165" s="11">
        <v>32.1</v>
      </c>
      <c r="L165" s="11">
        <v>0.54</v>
      </c>
      <c r="M165" s="11">
        <v>6.4</v>
      </c>
      <c r="N165" s="11">
        <v>10</v>
      </c>
      <c r="O165" s="11">
        <v>5.8</v>
      </c>
      <c r="P165" s="11">
        <v>2</v>
      </c>
      <c r="Q165" s="11">
        <v>5.9</v>
      </c>
      <c r="R165" s="11">
        <v>2</v>
      </c>
      <c r="S165" s="11">
        <v>194.39999999999998</v>
      </c>
      <c r="T165" s="11">
        <v>0.97</v>
      </c>
      <c r="U165" s="11">
        <v>98.1</v>
      </c>
      <c r="V165" s="11">
        <v>96.3</v>
      </c>
      <c r="W165" s="11">
        <v>285.2</v>
      </c>
      <c r="X165" s="11">
        <v>0.95</v>
      </c>
      <c r="Y165" s="11">
        <v>92.6</v>
      </c>
      <c r="Z165" s="11">
        <v>96.3</v>
      </c>
      <c r="AA165" s="11">
        <v>96.3</v>
      </c>
    </row>
    <row r="166" spans="1:27" x14ac:dyDescent="0.25">
      <c r="A166" s="10" t="s">
        <v>72</v>
      </c>
      <c r="B166" s="10" t="s">
        <v>498</v>
      </c>
      <c r="C166" s="11">
        <v>526.09999999999991</v>
      </c>
      <c r="D166" s="11">
        <v>0.88</v>
      </c>
      <c r="E166" s="11">
        <v>23.9</v>
      </c>
      <c r="F166" s="11">
        <v>0.6</v>
      </c>
      <c r="G166" s="11">
        <v>5</v>
      </c>
      <c r="H166" s="11">
        <v>6</v>
      </c>
      <c r="I166" s="11">
        <v>9</v>
      </c>
      <c r="J166" s="11">
        <v>3.9</v>
      </c>
      <c r="K166" s="11">
        <v>30.799999999999997</v>
      </c>
      <c r="L166" s="11">
        <v>0.51</v>
      </c>
      <c r="M166" s="11">
        <v>5.7</v>
      </c>
      <c r="N166" s="11">
        <v>9</v>
      </c>
      <c r="O166" s="11">
        <v>8.6</v>
      </c>
      <c r="P166" s="11">
        <v>3.2</v>
      </c>
      <c r="Q166" s="11">
        <v>0.3</v>
      </c>
      <c r="R166" s="11">
        <v>4</v>
      </c>
      <c r="S166" s="11">
        <v>200</v>
      </c>
      <c r="T166" s="11">
        <v>1</v>
      </c>
      <c r="U166" s="11">
        <v>100</v>
      </c>
      <c r="V166" s="11">
        <v>100</v>
      </c>
      <c r="W166" s="11">
        <v>271.39999999999998</v>
      </c>
      <c r="X166" s="11">
        <v>0.9</v>
      </c>
      <c r="Y166" s="11">
        <v>71.400000000000006</v>
      </c>
      <c r="Z166" s="11">
        <v>100</v>
      </c>
      <c r="AA166" s="11">
        <v>100</v>
      </c>
    </row>
    <row r="167" spans="1:27" x14ac:dyDescent="0.25">
      <c r="A167" s="10" t="s">
        <v>72</v>
      </c>
      <c r="B167" s="10" t="s">
        <v>499</v>
      </c>
      <c r="C167" s="11">
        <v>510.4</v>
      </c>
      <c r="D167" s="11">
        <v>0.85</v>
      </c>
      <c r="E167" s="11">
        <v>24.3</v>
      </c>
      <c r="F167" s="11">
        <v>0.61</v>
      </c>
      <c r="G167" s="11">
        <v>6.5</v>
      </c>
      <c r="H167" s="11">
        <v>5.7</v>
      </c>
      <c r="I167" s="11">
        <v>9</v>
      </c>
      <c r="J167" s="11">
        <v>3.1</v>
      </c>
      <c r="K167" s="11">
        <v>30.5</v>
      </c>
      <c r="L167" s="11">
        <v>0.51</v>
      </c>
      <c r="M167" s="11">
        <v>6.8</v>
      </c>
      <c r="N167" s="11">
        <v>10</v>
      </c>
      <c r="O167" s="11">
        <v>7.6</v>
      </c>
      <c r="P167" s="11">
        <v>3</v>
      </c>
      <c r="Q167" s="11">
        <v>1.1000000000000001</v>
      </c>
      <c r="R167" s="11">
        <v>2</v>
      </c>
      <c r="S167" s="11">
        <v>200</v>
      </c>
      <c r="T167" s="11">
        <v>1</v>
      </c>
      <c r="U167" s="11">
        <v>100</v>
      </c>
      <c r="V167" s="11">
        <v>100</v>
      </c>
      <c r="W167" s="11">
        <v>255.6</v>
      </c>
      <c r="X167" s="11">
        <v>0.85</v>
      </c>
      <c r="Y167" s="11">
        <v>77.8</v>
      </c>
      <c r="Z167" s="11">
        <v>88.9</v>
      </c>
      <c r="AA167" s="11">
        <v>88.9</v>
      </c>
    </row>
    <row r="168" spans="1:27" x14ac:dyDescent="0.25">
      <c r="A168" s="10" t="s">
        <v>72</v>
      </c>
      <c r="B168" s="10" t="s">
        <v>500</v>
      </c>
      <c r="C168" s="11">
        <v>478.8</v>
      </c>
      <c r="D168" s="11">
        <v>0.8</v>
      </c>
      <c r="E168" s="11">
        <v>24.6</v>
      </c>
      <c r="F168" s="11">
        <v>0.62</v>
      </c>
      <c r="G168" s="11">
        <v>7</v>
      </c>
      <c r="H168" s="11">
        <v>6</v>
      </c>
      <c r="I168" s="11">
        <v>8</v>
      </c>
      <c r="J168" s="11">
        <v>3.6</v>
      </c>
      <c r="K168" s="11">
        <v>31.900000000000006</v>
      </c>
      <c r="L168" s="11">
        <v>0.53</v>
      </c>
      <c r="M168" s="11">
        <v>6</v>
      </c>
      <c r="N168" s="11">
        <v>9.9</v>
      </c>
      <c r="O168" s="11">
        <v>9.8000000000000007</v>
      </c>
      <c r="P168" s="11">
        <v>1.3</v>
      </c>
      <c r="Q168" s="11">
        <v>4.9000000000000004</v>
      </c>
      <c r="R168" s="11">
        <v>0</v>
      </c>
      <c r="S168" s="11">
        <v>177.8</v>
      </c>
      <c r="T168" s="11">
        <v>0.89</v>
      </c>
      <c r="U168" s="11">
        <v>88.9</v>
      </c>
      <c r="V168" s="11">
        <v>88.9</v>
      </c>
      <c r="W168" s="11">
        <v>244.5</v>
      </c>
      <c r="X168" s="11">
        <v>0.82</v>
      </c>
      <c r="Y168" s="11">
        <v>100</v>
      </c>
      <c r="Z168" s="11">
        <v>66.7</v>
      </c>
      <c r="AA168" s="11">
        <v>77.8</v>
      </c>
    </row>
    <row r="169" spans="1:27" x14ac:dyDescent="0.25">
      <c r="A169" s="10" t="s">
        <v>72</v>
      </c>
      <c r="B169" s="10" t="s">
        <v>501</v>
      </c>
      <c r="C169" s="11">
        <v>471.9</v>
      </c>
      <c r="D169" s="11">
        <v>0.79</v>
      </c>
      <c r="E169" s="11">
        <v>19.5</v>
      </c>
      <c r="F169" s="11">
        <v>0.49</v>
      </c>
      <c r="G169" s="11">
        <v>6</v>
      </c>
      <c r="H169" s="11">
        <v>3.8</v>
      </c>
      <c r="I169" s="11">
        <v>8</v>
      </c>
      <c r="J169" s="11">
        <v>1.7</v>
      </c>
      <c r="K169" s="11">
        <v>35.700000000000003</v>
      </c>
      <c r="L169" s="11">
        <v>0.6</v>
      </c>
      <c r="M169" s="11">
        <v>8.6999999999999993</v>
      </c>
      <c r="N169" s="11">
        <v>8.8000000000000007</v>
      </c>
      <c r="O169" s="11">
        <v>9.3000000000000007</v>
      </c>
      <c r="P169" s="11">
        <v>1.6</v>
      </c>
      <c r="Q169" s="11">
        <v>5.3</v>
      </c>
      <c r="R169" s="11">
        <v>2</v>
      </c>
      <c r="S169" s="11">
        <v>200</v>
      </c>
      <c r="T169" s="11">
        <v>1</v>
      </c>
      <c r="U169" s="11">
        <v>100</v>
      </c>
      <c r="V169" s="11">
        <v>100</v>
      </c>
      <c r="W169" s="11">
        <v>216.7</v>
      </c>
      <c r="X169" s="11">
        <v>0.72</v>
      </c>
      <c r="Y169" s="11">
        <v>66.7</v>
      </c>
      <c r="Z169" s="11">
        <v>66.7</v>
      </c>
      <c r="AA169" s="11">
        <v>83.3</v>
      </c>
    </row>
    <row r="170" spans="1:27" x14ac:dyDescent="0.25">
      <c r="A170" s="10" t="s">
        <v>72</v>
      </c>
      <c r="B170" s="10" t="s">
        <v>502</v>
      </c>
      <c r="C170" s="11">
        <v>465.4</v>
      </c>
      <c r="D170" s="11">
        <v>0.78</v>
      </c>
      <c r="E170" s="11">
        <v>23.8</v>
      </c>
      <c r="F170" s="11">
        <v>0.6</v>
      </c>
      <c r="G170" s="11">
        <v>7</v>
      </c>
      <c r="H170" s="11">
        <v>5.7</v>
      </c>
      <c r="I170" s="11">
        <v>8.8000000000000007</v>
      </c>
      <c r="J170" s="11">
        <v>2.2999999999999998</v>
      </c>
      <c r="K170" s="11">
        <v>23.4</v>
      </c>
      <c r="L170" s="11">
        <v>0.39</v>
      </c>
      <c r="M170" s="11">
        <v>6.4</v>
      </c>
      <c r="N170" s="11">
        <v>3.8</v>
      </c>
      <c r="O170" s="11">
        <v>3.1</v>
      </c>
      <c r="P170" s="11">
        <v>3.2</v>
      </c>
      <c r="Q170" s="11">
        <v>4.9000000000000004</v>
      </c>
      <c r="R170" s="11">
        <v>2</v>
      </c>
      <c r="S170" s="11">
        <v>200</v>
      </c>
      <c r="T170" s="11">
        <v>1</v>
      </c>
      <c r="U170" s="11">
        <v>100</v>
      </c>
      <c r="V170" s="11">
        <v>100</v>
      </c>
      <c r="W170" s="11">
        <v>218.20000000000002</v>
      </c>
      <c r="X170" s="11">
        <v>0.73</v>
      </c>
      <c r="Y170" s="11">
        <v>36.4</v>
      </c>
      <c r="Z170" s="11">
        <v>90.9</v>
      </c>
      <c r="AA170" s="11">
        <v>90.9</v>
      </c>
    </row>
    <row r="171" spans="1:27" x14ac:dyDescent="0.25">
      <c r="A171" s="10" t="s">
        <v>72</v>
      </c>
      <c r="B171" s="10" t="s">
        <v>503</v>
      </c>
      <c r="C171" s="11">
        <v>386.9</v>
      </c>
      <c r="D171" s="11">
        <v>0.64</v>
      </c>
      <c r="E171" s="11">
        <v>30.5</v>
      </c>
      <c r="F171" s="11">
        <v>0.76</v>
      </c>
      <c r="G171" s="11">
        <v>8</v>
      </c>
      <c r="H171" s="11">
        <v>9.4</v>
      </c>
      <c r="I171" s="11">
        <v>10</v>
      </c>
      <c r="J171" s="11">
        <v>3.1</v>
      </c>
      <c r="K171" s="11">
        <v>27.8</v>
      </c>
      <c r="L171" s="11">
        <v>0.46</v>
      </c>
      <c r="M171" s="11">
        <v>2.6</v>
      </c>
      <c r="N171" s="11">
        <v>8.4</v>
      </c>
      <c r="O171" s="11">
        <v>8.5</v>
      </c>
      <c r="P171" s="11">
        <v>2.2999999999999998</v>
      </c>
      <c r="Q171" s="11">
        <v>4</v>
      </c>
      <c r="R171" s="11">
        <v>2</v>
      </c>
      <c r="S171" s="11">
        <v>176.2</v>
      </c>
      <c r="T171" s="11">
        <v>0.88</v>
      </c>
      <c r="U171" s="11">
        <v>100</v>
      </c>
      <c r="V171" s="11">
        <v>76.2</v>
      </c>
      <c r="W171" s="11">
        <v>152.4</v>
      </c>
      <c r="X171" s="11">
        <v>0.51</v>
      </c>
      <c r="Y171" s="11">
        <v>57.1</v>
      </c>
      <c r="Z171" s="11">
        <v>4.8</v>
      </c>
      <c r="AA171" s="11">
        <v>90.5</v>
      </c>
    </row>
    <row r="172" spans="1:27" x14ac:dyDescent="0.25">
      <c r="A172" s="10" t="s">
        <v>236</v>
      </c>
      <c r="B172" s="10" t="s">
        <v>504</v>
      </c>
      <c r="C172" s="11">
        <v>24.9</v>
      </c>
      <c r="D172" s="11">
        <v>0.04</v>
      </c>
      <c r="E172" s="11">
        <v>24.9</v>
      </c>
      <c r="F172" s="11">
        <v>0.62</v>
      </c>
      <c r="G172" s="11">
        <v>7.8</v>
      </c>
      <c r="H172" s="11">
        <v>7.7</v>
      </c>
      <c r="I172" s="11">
        <v>7.7</v>
      </c>
      <c r="J172" s="11">
        <v>1.7</v>
      </c>
      <c r="K172" s="11" t="s">
        <v>91</v>
      </c>
      <c r="L172" s="11" t="s">
        <v>91</v>
      </c>
      <c r="M172" s="11" t="s">
        <v>91</v>
      </c>
      <c r="N172" s="11" t="s">
        <v>91</v>
      </c>
      <c r="O172" s="11" t="s">
        <v>91</v>
      </c>
      <c r="P172" s="11" t="s">
        <v>91</v>
      </c>
      <c r="Q172" s="11" t="s">
        <v>91</v>
      </c>
      <c r="R172" s="11" t="s">
        <v>91</v>
      </c>
      <c r="S172" s="11" t="s">
        <v>91</v>
      </c>
      <c r="T172" s="11" t="s">
        <v>91</v>
      </c>
      <c r="U172" s="11" t="s">
        <v>91</v>
      </c>
      <c r="V172" s="11" t="s">
        <v>91</v>
      </c>
      <c r="W172" s="11" t="s">
        <v>91</v>
      </c>
      <c r="X172" s="11" t="s">
        <v>91</v>
      </c>
      <c r="Y172" s="11" t="s">
        <v>91</v>
      </c>
      <c r="Z172" s="11" t="s">
        <v>91</v>
      </c>
      <c r="AA172" s="11" t="s">
        <v>91</v>
      </c>
    </row>
    <row r="173" spans="1:27" x14ac:dyDescent="0.25">
      <c r="A173" s="10" t="s">
        <v>74</v>
      </c>
      <c r="B173" s="10" t="s">
        <v>505</v>
      </c>
      <c r="C173" s="11">
        <v>558.1</v>
      </c>
      <c r="D173" s="11">
        <v>0.93</v>
      </c>
      <c r="E173" s="11">
        <v>38.4</v>
      </c>
      <c r="F173" s="11">
        <v>0.96</v>
      </c>
      <c r="G173" s="11">
        <v>10</v>
      </c>
      <c r="H173" s="11">
        <v>9</v>
      </c>
      <c r="I173" s="11">
        <v>10</v>
      </c>
      <c r="J173" s="11">
        <v>9.4</v>
      </c>
      <c r="K173" s="11">
        <v>19.7</v>
      </c>
      <c r="L173" s="11">
        <v>0.33</v>
      </c>
      <c r="M173" s="11">
        <v>3</v>
      </c>
      <c r="N173" s="11">
        <v>4</v>
      </c>
      <c r="O173" s="11">
        <v>4</v>
      </c>
      <c r="P173" s="11">
        <v>3.7</v>
      </c>
      <c r="Q173" s="11">
        <v>2</v>
      </c>
      <c r="R173" s="11">
        <v>3</v>
      </c>
      <c r="S173" s="11">
        <v>200</v>
      </c>
      <c r="T173" s="11">
        <v>1</v>
      </c>
      <c r="U173" s="11">
        <v>100</v>
      </c>
      <c r="V173" s="11">
        <v>100</v>
      </c>
      <c r="W173" s="11">
        <v>300</v>
      </c>
      <c r="X173" s="11">
        <v>1</v>
      </c>
      <c r="Y173" s="11">
        <v>100</v>
      </c>
      <c r="Z173" s="11">
        <v>100</v>
      </c>
      <c r="AA173" s="11">
        <v>100</v>
      </c>
    </row>
    <row r="174" spans="1:27" x14ac:dyDescent="0.25">
      <c r="A174" s="10" t="s">
        <v>74</v>
      </c>
      <c r="B174" s="10" t="s">
        <v>506</v>
      </c>
      <c r="C174" s="11">
        <v>537.5</v>
      </c>
      <c r="D174" s="11">
        <v>0.9</v>
      </c>
      <c r="E174" s="11">
        <v>28.1</v>
      </c>
      <c r="F174" s="11">
        <v>0.7</v>
      </c>
      <c r="G174" s="11">
        <v>7.8</v>
      </c>
      <c r="H174" s="11">
        <v>9</v>
      </c>
      <c r="I174" s="11">
        <v>6.3</v>
      </c>
      <c r="J174" s="11">
        <v>5</v>
      </c>
      <c r="K174" s="11">
        <v>29.4</v>
      </c>
      <c r="L174" s="11">
        <v>0.49</v>
      </c>
      <c r="M174" s="11">
        <v>3</v>
      </c>
      <c r="N174" s="11">
        <v>10</v>
      </c>
      <c r="O174" s="11">
        <v>6</v>
      </c>
      <c r="P174" s="11">
        <v>3.4</v>
      </c>
      <c r="Q174" s="11">
        <v>2</v>
      </c>
      <c r="R174" s="11">
        <v>5</v>
      </c>
      <c r="S174" s="11">
        <v>200</v>
      </c>
      <c r="T174" s="11">
        <v>1</v>
      </c>
      <c r="U174" s="11">
        <v>100</v>
      </c>
      <c r="V174" s="11">
        <v>100</v>
      </c>
      <c r="W174" s="11">
        <v>280</v>
      </c>
      <c r="X174" s="11">
        <v>0.93</v>
      </c>
      <c r="Y174" s="11">
        <v>100</v>
      </c>
      <c r="Z174" s="11">
        <v>80</v>
      </c>
      <c r="AA174" s="11">
        <v>100</v>
      </c>
    </row>
    <row r="175" spans="1:27" x14ac:dyDescent="0.25">
      <c r="A175" s="10" t="s">
        <v>74</v>
      </c>
      <c r="B175" s="10" t="s">
        <v>507</v>
      </c>
      <c r="C175" s="11">
        <v>523.79999999999995</v>
      </c>
      <c r="D175" s="11">
        <v>0.87</v>
      </c>
      <c r="E175" s="11">
        <v>27.799999999999997</v>
      </c>
      <c r="F175" s="11">
        <v>0.7</v>
      </c>
      <c r="G175" s="11">
        <v>8.5</v>
      </c>
      <c r="H175" s="11">
        <v>8.4</v>
      </c>
      <c r="I175" s="11">
        <v>4.9000000000000004</v>
      </c>
      <c r="J175" s="11">
        <v>6</v>
      </c>
      <c r="K175" s="11">
        <v>16</v>
      </c>
      <c r="L175" s="11">
        <v>0.27</v>
      </c>
      <c r="M175" s="11">
        <v>2.8</v>
      </c>
      <c r="N175" s="11">
        <v>4</v>
      </c>
      <c r="O175" s="11">
        <v>4</v>
      </c>
      <c r="P175" s="11">
        <v>3.8</v>
      </c>
      <c r="Q175" s="11">
        <v>0.4</v>
      </c>
      <c r="R175" s="11">
        <v>1</v>
      </c>
      <c r="S175" s="11">
        <v>200</v>
      </c>
      <c r="T175" s="11">
        <v>1</v>
      </c>
      <c r="U175" s="11">
        <v>100</v>
      </c>
      <c r="V175" s="11">
        <v>100</v>
      </c>
      <c r="W175" s="11">
        <v>280</v>
      </c>
      <c r="X175" s="11">
        <v>0.93</v>
      </c>
      <c r="Y175" s="11">
        <v>80</v>
      </c>
      <c r="Z175" s="11">
        <v>100</v>
      </c>
      <c r="AA175" s="11">
        <v>100</v>
      </c>
    </row>
    <row r="176" spans="1:27" x14ac:dyDescent="0.25">
      <c r="A176" s="10" t="s">
        <v>74</v>
      </c>
      <c r="B176" s="10" t="s">
        <v>508</v>
      </c>
      <c r="C176" s="11">
        <v>495</v>
      </c>
      <c r="D176" s="11">
        <v>0.83</v>
      </c>
      <c r="E176" s="11">
        <v>26.3</v>
      </c>
      <c r="F176" s="11">
        <v>0.66</v>
      </c>
      <c r="G176" s="11">
        <v>9.5</v>
      </c>
      <c r="H176" s="11">
        <v>7.2</v>
      </c>
      <c r="I176" s="11">
        <v>6.9</v>
      </c>
      <c r="J176" s="11">
        <v>2.7</v>
      </c>
      <c r="K176" s="11">
        <v>33.800000000000004</v>
      </c>
      <c r="L176" s="11">
        <v>0.56000000000000005</v>
      </c>
      <c r="M176" s="11">
        <v>3.5</v>
      </c>
      <c r="N176" s="11">
        <v>7.7</v>
      </c>
      <c r="O176" s="11">
        <v>9.4</v>
      </c>
      <c r="P176" s="11">
        <v>6.5</v>
      </c>
      <c r="Q176" s="11">
        <v>5.7</v>
      </c>
      <c r="R176" s="11">
        <v>1</v>
      </c>
      <c r="S176" s="11">
        <v>196.8</v>
      </c>
      <c r="T176" s="11">
        <v>0.98</v>
      </c>
      <c r="U176" s="11">
        <v>98.4</v>
      </c>
      <c r="V176" s="11">
        <v>98.4</v>
      </c>
      <c r="W176" s="11">
        <v>238.1</v>
      </c>
      <c r="X176" s="11">
        <v>0.79</v>
      </c>
      <c r="Y176" s="11">
        <v>54</v>
      </c>
      <c r="Z176" s="11">
        <v>85.7</v>
      </c>
      <c r="AA176" s="11">
        <v>98.4</v>
      </c>
    </row>
    <row r="177" spans="1:27" x14ac:dyDescent="0.25">
      <c r="A177" s="10" t="s">
        <v>74</v>
      </c>
      <c r="B177" s="10" t="s">
        <v>509</v>
      </c>
      <c r="C177" s="11">
        <v>474.8</v>
      </c>
      <c r="D177" s="11">
        <v>0.79</v>
      </c>
      <c r="E177" s="11">
        <v>28.1</v>
      </c>
      <c r="F177" s="11">
        <v>0.7</v>
      </c>
      <c r="G177" s="11">
        <v>7.8</v>
      </c>
      <c r="H177" s="11">
        <v>7.7</v>
      </c>
      <c r="I177" s="11">
        <v>8.3000000000000007</v>
      </c>
      <c r="J177" s="11">
        <v>4.3</v>
      </c>
      <c r="K177" s="11">
        <v>32.5</v>
      </c>
      <c r="L177" s="11">
        <v>0.54</v>
      </c>
      <c r="M177" s="11">
        <v>2.7</v>
      </c>
      <c r="N177" s="11">
        <v>9.9</v>
      </c>
      <c r="O177" s="11">
        <v>5.0999999999999996</v>
      </c>
      <c r="P177" s="11">
        <v>4.0999999999999996</v>
      </c>
      <c r="Q177" s="11">
        <v>5.7</v>
      </c>
      <c r="R177" s="11">
        <v>5</v>
      </c>
      <c r="S177" s="11">
        <v>171.4</v>
      </c>
      <c r="T177" s="11">
        <v>0.86</v>
      </c>
      <c r="U177" s="11">
        <v>85.7</v>
      </c>
      <c r="V177" s="11">
        <v>85.7</v>
      </c>
      <c r="W177" s="11">
        <v>242.8</v>
      </c>
      <c r="X177" s="11">
        <v>0.81</v>
      </c>
      <c r="Y177" s="11">
        <v>71.400000000000006</v>
      </c>
      <c r="Z177" s="11">
        <v>85.7</v>
      </c>
      <c r="AA177" s="11">
        <v>85.7</v>
      </c>
    </row>
    <row r="178" spans="1:27" x14ac:dyDescent="0.25">
      <c r="A178" s="10" t="s">
        <v>248</v>
      </c>
      <c r="B178" s="10" t="s">
        <v>510</v>
      </c>
      <c r="C178" s="11">
        <v>561.1</v>
      </c>
      <c r="D178" s="11">
        <v>0.94</v>
      </c>
      <c r="E178" s="11">
        <v>25.6</v>
      </c>
      <c r="F178" s="11">
        <v>0.64</v>
      </c>
      <c r="G178" s="11">
        <v>5.7</v>
      </c>
      <c r="H178" s="11">
        <v>8</v>
      </c>
      <c r="I178" s="11">
        <v>7.3</v>
      </c>
      <c r="J178" s="11">
        <v>4.5999999999999996</v>
      </c>
      <c r="K178" s="11">
        <v>47.5</v>
      </c>
      <c r="L178" s="11">
        <v>0.79</v>
      </c>
      <c r="M178" s="11">
        <v>8.9</v>
      </c>
      <c r="N178" s="11">
        <v>9.8000000000000007</v>
      </c>
      <c r="O178" s="11">
        <v>9.6999999999999993</v>
      </c>
      <c r="P178" s="11">
        <v>5.3</v>
      </c>
      <c r="Q178" s="11">
        <v>9.8000000000000007</v>
      </c>
      <c r="R178" s="11">
        <v>4</v>
      </c>
      <c r="S178" s="11">
        <v>200</v>
      </c>
      <c r="T178" s="11">
        <v>1</v>
      </c>
      <c r="U178" s="11">
        <v>100</v>
      </c>
      <c r="V178" s="11">
        <v>100</v>
      </c>
      <c r="W178" s="11">
        <v>288</v>
      </c>
      <c r="X178" s="11">
        <v>0.96</v>
      </c>
      <c r="Y178" s="11">
        <v>88</v>
      </c>
      <c r="Z178" s="11">
        <v>100</v>
      </c>
      <c r="AA178" s="11">
        <v>100</v>
      </c>
    </row>
    <row r="179" spans="1:27" x14ac:dyDescent="0.25">
      <c r="A179" s="10" t="s">
        <v>248</v>
      </c>
      <c r="B179" s="10" t="s">
        <v>511</v>
      </c>
      <c r="C179" s="11">
        <v>545.29999999999995</v>
      </c>
      <c r="D179" s="11">
        <v>0.91</v>
      </c>
      <c r="E179" s="11">
        <v>25.4</v>
      </c>
      <c r="F179" s="11">
        <v>0.64</v>
      </c>
      <c r="G179" s="11">
        <v>6.5</v>
      </c>
      <c r="H179" s="11">
        <v>7.6</v>
      </c>
      <c r="I179" s="11">
        <v>7.2</v>
      </c>
      <c r="J179" s="11">
        <v>4.0999999999999996</v>
      </c>
      <c r="K179" s="11">
        <v>43.099999999999994</v>
      </c>
      <c r="L179" s="11">
        <v>0.72</v>
      </c>
      <c r="M179" s="11">
        <v>7.3</v>
      </c>
      <c r="N179" s="11">
        <v>9.9</v>
      </c>
      <c r="O179" s="11">
        <v>9.6</v>
      </c>
      <c r="P179" s="11">
        <v>4.4000000000000004</v>
      </c>
      <c r="Q179" s="11">
        <v>5.9</v>
      </c>
      <c r="R179" s="11">
        <v>6</v>
      </c>
      <c r="S179" s="11">
        <v>195.4</v>
      </c>
      <c r="T179" s="11">
        <v>0.98</v>
      </c>
      <c r="U179" s="11">
        <v>97.7</v>
      </c>
      <c r="V179" s="11">
        <v>97.7</v>
      </c>
      <c r="W179" s="11">
        <v>281.39999999999998</v>
      </c>
      <c r="X179" s="11">
        <v>0.94</v>
      </c>
      <c r="Y179" s="11">
        <v>83.7</v>
      </c>
      <c r="Z179" s="11">
        <v>100</v>
      </c>
      <c r="AA179" s="11">
        <v>97.7</v>
      </c>
    </row>
    <row r="180" spans="1:27" x14ac:dyDescent="0.25">
      <c r="A180" s="10" t="s">
        <v>76</v>
      </c>
      <c r="B180" s="10" t="s">
        <v>512</v>
      </c>
      <c r="C180" s="11">
        <v>559.29999999999995</v>
      </c>
      <c r="D180" s="11">
        <v>0.93</v>
      </c>
      <c r="E180" s="11">
        <v>29.7</v>
      </c>
      <c r="F180" s="11">
        <v>0.74</v>
      </c>
      <c r="G180" s="11">
        <v>7.8</v>
      </c>
      <c r="H180" s="11">
        <v>10</v>
      </c>
      <c r="I180" s="11">
        <v>9</v>
      </c>
      <c r="J180" s="11">
        <v>2.9</v>
      </c>
      <c r="K180" s="11">
        <v>43</v>
      </c>
      <c r="L180" s="11">
        <v>0.72</v>
      </c>
      <c r="M180" s="11">
        <v>5.4</v>
      </c>
      <c r="N180" s="11">
        <v>9.9</v>
      </c>
      <c r="O180" s="11">
        <v>9.5</v>
      </c>
      <c r="P180" s="11">
        <v>6.3</v>
      </c>
      <c r="Q180" s="11">
        <v>9.9</v>
      </c>
      <c r="R180" s="11">
        <v>2</v>
      </c>
      <c r="S180" s="11">
        <v>200</v>
      </c>
      <c r="T180" s="11">
        <v>1</v>
      </c>
      <c r="U180" s="11">
        <v>100</v>
      </c>
      <c r="V180" s="11">
        <v>100</v>
      </c>
      <c r="W180" s="11">
        <v>286.60000000000002</v>
      </c>
      <c r="X180" s="11">
        <v>0.96</v>
      </c>
      <c r="Y180" s="11">
        <v>88.5</v>
      </c>
      <c r="Z180" s="11">
        <v>100</v>
      </c>
      <c r="AA180" s="11">
        <v>98.1</v>
      </c>
    </row>
    <row r="181" spans="1:27" x14ac:dyDescent="0.25">
      <c r="A181" s="10" t="s">
        <v>76</v>
      </c>
      <c r="B181" s="10" t="s">
        <v>513</v>
      </c>
      <c r="C181" s="11">
        <v>546.4</v>
      </c>
      <c r="D181" s="11">
        <v>0.91</v>
      </c>
      <c r="E181" s="11">
        <v>13.600000000000001</v>
      </c>
      <c r="F181" s="11">
        <v>0.34</v>
      </c>
      <c r="G181" s="11">
        <v>3.2</v>
      </c>
      <c r="H181" s="11">
        <v>2.7</v>
      </c>
      <c r="I181" s="11">
        <v>2.7</v>
      </c>
      <c r="J181" s="11">
        <v>5</v>
      </c>
      <c r="K181" s="11">
        <v>32.799999999999997</v>
      </c>
      <c r="L181" s="11">
        <v>0.55000000000000004</v>
      </c>
      <c r="M181" s="11">
        <v>5</v>
      </c>
      <c r="N181" s="11">
        <v>9</v>
      </c>
      <c r="O181" s="11">
        <v>10</v>
      </c>
      <c r="P181" s="11">
        <v>5.5</v>
      </c>
      <c r="Q181" s="11">
        <v>1.3</v>
      </c>
      <c r="R181" s="11">
        <v>2</v>
      </c>
      <c r="S181" s="11">
        <v>200</v>
      </c>
      <c r="T181" s="11">
        <v>1</v>
      </c>
      <c r="U181" s="11">
        <v>100</v>
      </c>
      <c r="V181" s="11">
        <v>100</v>
      </c>
      <c r="W181" s="11">
        <v>300</v>
      </c>
      <c r="X181" s="11">
        <v>1</v>
      </c>
      <c r="Y181" s="11">
        <v>100</v>
      </c>
      <c r="Z181" s="11">
        <v>100</v>
      </c>
      <c r="AA181" s="11">
        <v>100</v>
      </c>
    </row>
    <row r="182" spans="1:27" x14ac:dyDescent="0.25">
      <c r="A182" s="10" t="s">
        <v>76</v>
      </c>
      <c r="B182" s="10" t="s">
        <v>514</v>
      </c>
      <c r="C182" s="11">
        <v>537.70000000000005</v>
      </c>
      <c r="D182" s="11">
        <v>0.9</v>
      </c>
      <c r="E182" s="11">
        <v>31.7</v>
      </c>
      <c r="F182" s="11">
        <v>0.79</v>
      </c>
      <c r="G182" s="11">
        <v>9.1999999999999993</v>
      </c>
      <c r="H182" s="11">
        <v>10</v>
      </c>
      <c r="I182" s="11">
        <v>9</v>
      </c>
      <c r="J182" s="11">
        <v>3.5</v>
      </c>
      <c r="K182" s="11">
        <v>36</v>
      </c>
      <c r="L182" s="11">
        <v>0.6</v>
      </c>
      <c r="M182" s="11">
        <v>5.4</v>
      </c>
      <c r="N182" s="11">
        <v>9</v>
      </c>
      <c r="O182" s="11">
        <v>5.6</v>
      </c>
      <c r="P182" s="11">
        <v>4.0999999999999996</v>
      </c>
      <c r="Q182" s="11">
        <v>9.9</v>
      </c>
      <c r="R182" s="11">
        <v>2</v>
      </c>
      <c r="S182" s="11">
        <v>195</v>
      </c>
      <c r="T182" s="11">
        <v>0.98</v>
      </c>
      <c r="U182" s="11">
        <v>100</v>
      </c>
      <c r="V182" s="11">
        <v>95</v>
      </c>
      <c r="W182" s="11">
        <v>275</v>
      </c>
      <c r="X182" s="11">
        <v>0.92</v>
      </c>
      <c r="Y182" s="11">
        <v>85</v>
      </c>
      <c r="Z182" s="11">
        <v>95</v>
      </c>
      <c r="AA182" s="11">
        <v>95</v>
      </c>
    </row>
    <row r="183" spans="1:27" x14ac:dyDescent="0.25">
      <c r="A183" s="10" t="s">
        <v>76</v>
      </c>
      <c r="B183" s="10" t="s">
        <v>515</v>
      </c>
      <c r="C183" s="11">
        <v>493.9</v>
      </c>
      <c r="D183" s="11">
        <v>0.82</v>
      </c>
      <c r="E183" s="11">
        <v>24.1</v>
      </c>
      <c r="F183" s="11">
        <v>0.6</v>
      </c>
      <c r="G183" s="11">
        <v>6.1</v>
      </c>
      <c r="H183" s="11">
        <v>6.9</v>
      </c>
      <c r="I183" s="11">
        <v>8</v>
      </c>
      <c r="J183" s="11">
        <v>3.1</v>
      </c>
      <c r="K183" s="11">
        <v>25.399999999999995</v>
      </c>
      <c r="L183" s="11">
        <v>0.42</v>
      </c>
      <c r="M183" s="11">
        <v>6.1</v>
      </c>
      <c r="N183" s="11">
        <v>7.8</v>
      </c>
      <c r="O183" s="11">
        <v>2.9</v>
      </c>
      <c r="P183" s="11">
        <v>2.2000000000000002</v>
      </c>
      <c r="Q183" s="11">
        <v>0.4</v>
      </c>
      <c r="R183" s="11">
        <v>6</v>
      </c>
      <c r="S183" s="11">
        <v>200</v>
      </c>
      <c r="T183" s="11">
        <v>1</v>
      </c>
      <c r="U183" s="11">
        <v>100</v>
      </c>
      <c r="V183" s="11">
        <v>100</v>
      </c>
      <c r="W183" s="11">
        <v>244.4</v>
      </c>
      <c r="X183" s="11">
        <v>0.81</v>
      </c>
      <c r="Y183" s="11">
        <v>61.1</v>
      </c>
      <c r="Z183" s="11">
        <v>94.4</v>
      </c>
      <c r="AA183" s="11">
        <v>88.9</v>
      </c>
    </row>
    <row r="184" spans="1:27" x14ac:dyDescent="0.25">
      <c r="A184" s="10" t="s">
        <v>76</v>
      </c>
      <c r="B184" s="10" t="s">
        <v>516</v>
      </c>
      <c r="C184" s="11">
        <v>469.9</v>
      </c>
      <c r="D184" s="11">
        <v>0.78</v>
      </c>
      <c r="E184" s="11">
        <v>13.3</v>
      </c>
      <c r="F184" s="11">
        <v>0.33</v>
      </c>
      <c r="G184" s="11">
        <v>3.8</v>
      </c>
      <c r="H184" s="11">
        <v>2</v>
      </c>
      <c r="I184" s="11">
        <v>5</v>
      </c>
      <c r="J184" s="11">
        <v>2.5</v>
      </c>
      <c r="K184" s="11">
        <v>23.3</v>
      </c>
      <c r="L184" s="11">
        <v>0.39</v>
      </c>
      <c r="M184" s="11">
        <v>2.2999999999999998</v>
      </c>
      <c r="N184" s="11">
        <v>9.6999999999999993</v>
      </c>
      <c r="O184" s="11">
        <v>7.3</v>
      </c>
      <c r="P184" s="11">
        <v>2</v>
      </c>
      <c r="Q184" s="11">
        <v>1</v>
      </c>
      <c r="R184" s="11">
        <v>1</v>
      </c>
      <c r="S184" s="11">
        <v>200</v>
      </c>
      <c r="T184" s="11">
        <v>1</v>
      </c>
      <c r="U184" s="11">
        <v>100</v>
      </c>
      <c r="V184" s="11">
        <v>100</v>
      </c>
      <c r="W184" s="11">
        <v>233.3</v>
      </c>
      <c r="X184" s="11">
        <v>0.78</v>
      </c>
      <c r="Y184" s="11">
        <v>33.299999999999997</v>
      </c>
      <c r="Z184" s="11">
        <v>100</v>
      </c>
      <c r="AA184" s="11">
        <v>100</v>
      </c>
    </row>
    <row r="185" spans="1:27" x14ac:dyDescent="0.25">
      <c r="A185" s="10" t="s">
        <v>266</v>
      </c>
      <c r="B185" s="10" t="s">
        <v>517</v>
      </c>
      <c r="C185" s="11" t="s">
        <v>91</v>
      </c>
      <c r="D185" s="11" t="s">
        <v>91</v>
      </c>
      <c r="E185" s="11" t="s">
        <v>91</v>
      </c>
      <c r="F185" s="11" t="s">
        <v>91</v>
      </c>
      <c r="G185" s="11" t="s">
        <v>91</v>
      </c>
      <c r="H185" s="11" t="s">
        <v>91</v>
      </c>
      <c r="I185" s="11" t="s">
        <v>91</v>
      </c>
      <c r="J185" s="11" t="s">
        <v>91</v>
      </c>
      <c r="K185" s="11" t="s">
        <v>91</v>
      </c>
      <c r="L185" s="11" t="s">
        <v>91</v>
      </c>
      <c r="M185" s="11" t="s">
        <v>91</v>
      </c>
      <c r="N185" s="11" t="s">
        <v>91</v>
      </c>
      <c r="O185" s="11" t="s">
        <v>91</v>
      </c>
      <c r="P185" s="11" t="s">
        <v>91</v>
      </c>
      <c r="Q185" s="11" t="s">
        <v>91</v>
      </c>
      <c r="R185" s="11" t="s">
        <v>91</v>
      </c>
      <c r="S185" s="11" t="s">
        <v>91</v>
      </c>
      <c r="T185" s="11" t="s">
        <v>91</v>
      </c>
      <c r="U185" s="11" t="s">
        <v>91</v>
      </c>
      <c r="V185" s="11" t="s">
        <v>91</v>
      </c>
      <c r="W185" s="11" t="s">
        <v>91</v>
      </c>
      <c r="X185" s="11" t="s">
        <v>91</v>
      </c>
      <c r="Y185" s="11" t="s">
        <v>91</v>
      </c>
      <c r="Z185" s="11" t="s">
        <v>91</v>
      </c>
      <c r="AA185" s="11" t="s">
        <v>91</v>
      </c>
    </row>
    <row r="186" spans="1:27" x14ac:dyDescent="0.25">
      <c r="A186" s="10" t="s">
        <v>266</v>
      </c>
      <c r="B186" s="10" t="s">
        <v>518</v>
      </c>
      <c r="C186" s="11" t="s">
        <v>91</v>
      </c>
      <c r="D186" s="11" t="s">
        <v>91</v>
      </c>
      <c r="E186" s="11" t="s">
        <v>91</v>
      </c>
      <c r="F186" s="11" t="s">
        <v>91</v>
      </c>
      <c r="G186" s="11" t="s">
        <v>91</v>
      </c>
      <c r="H186" s="11" t="s">
        <v>91</v>
      </c>
      <c r="I186" s="11" t="s">
        <v>91</v>
      </c>
      <c r="J186" s="11" t="s">
        <v>91</v>
      </c>
      <c r="K186" s="11" t="s">
        <v>91</v>
      </c>
      <c r="L186" s="11" t="s">
        <v>91</v>
      </c>
      <c r="M186" s="11" t="s">
        <v>91</v>
      </c>
      <c r="N186" s="11" t="s">
        <v>91</v>
      </c>
      <c r="O186" s="11" t="s">
        <v>91</v>
      </c>
      <c r="P186" s="11" t="s">
        <v>91</v>
      </c>
      <c r="Q186" s="11" t="s">
        <v>91</v>
      </c>
      <c r="R186" s="11" t="s">
        <v>91</v>
      </c>
      <c r="S186" s="11" t="s">
        <v>91</v>
      </c>
      <c r="T186" s="11" t="s">
        <v>91</v>
      </c>
      <c r="U186" s="11" t="s">
        <v>91</v>
      </c>
      <c r="V186" s="11" t="s">
        <v>91</v>
      </c>
      <c r="W186" s="11" t="s">
        <v>91</v>
      </c>
      <c r="X186" s="11" t="s">
        <v>91</v>
      </c>
      <c r="Y186" s="11" t="s">
        <v>91</v>
      </c>
      <c r="Z186" s="11" t="s">
        <v>91</v>
      </c>
      <c r="AA186" s="11" t="s">
        <v>91</v>
      </c>
    </row>
    <row r="187" spans="1:27" x14ac:dyDescent="0.25">
      <c r="A187" s="10" t="s">
        <v>266</v>
      </c>
      <c r="B187" s="10" t="s">
        <v>519</v>
      </c>
      <c r="C187" s="11" t="s">
        <v>91</v>
      </c>
      <c r="D187" s="11" t="s">
        <v>91</v>
      </c>
      <c r="E187" s="11" t="s">
        <v>91</v>
      </c>
      <c r="F187" s="11" t="s">
        <v>91</v>
      </c>
      <c r="G187" s="11" t="s">
        <v>91</v>
      </c>
      <c r="H187" s="11" t="s">
        <v>91</v>
      </c>
      <c r="I187" s="11" t="s">
        <v>91</v>
      </c>
      <c r="J187" s="11" t="s">
        <v>91</v>
      </c>
      <c r="K187" s="11" t="s">
        <v>91</v>
      </c>
      <c r="L187" s="11" t="s">
        <v>91</v>
      </c>
      <c r="M187" s="11" t="s">
        <v>91</v>
      </c>
      <c r="N187" s="11" t="s">
        <v>91</v>
      </c>
      <c r="O187" s="11" t="s">
        <v>91</v>
      </c>
      <c r="P187" s="11" t="s">
        <v>91</v>
      </c>
      <c r="Q187" s="11" t="s">
        <v>91</v>
      </c>
      <c r="R187" s="11" t="s">
        <v>91</v>
      </c>
      <c r="S187" s="11" t="s">
        <v>91</v>
      </c>
      <c r="T187" s="11" t="s">
        <v>91</v>
      </c>
      <c r="U187" s="11" t="s">
        <v>91</v>
      </c>
      <c r="V187" s="11" t="s">
        <v>91</v>
      </c>
      <c r="W187" s="11" t="s">
        <v>91</v>
      </c>
      <c r="X187" s="11" t="s">
        <v>91</v>
      </c>
      <c r="Y187" s="11" t="s">
        <v>91</v>
      </c>
      <c r="Z187" s="11" t="s">
        <v>91</v>
      </c>
      <c r="AA187" s="11" t="s">
        <v>91</v>
      </c>
    </row>
    <row r="188" spans="1:27" x14ac:dyDescent="0.25">
      <c r="A188" s="10" t="s">
        <v>266</v>
      </c>
      <c r="B188" s="10" t="s">
        <v>520</v>
      </c>
      <c r="C188" s="11" t="s">
        <v>91</v>
      </c>
      <c r="D188" s="11" t="s">
        <v>91</v>
      </c>
      <c r="E188" s="11" t="s">
        <v>91</v>
      </c>
      <c r="F188" s="11" t="s">
        <v>91</v>
      </c>
      <c r="G188" s="11" t="s">
        <v>91</v>
      </c>
      <c r="H188" s="11" t="s">
        <v>91</v>
      </c>
      <c r="I188" s="11" t="s">
        <v>91</v>
      </c>
      <c r="J188" s="11" t="s">
        <v>91</v>
      </c>
      <c r="K188" s="11" t="s">
        <v>91</v>
      </c>
      <c r="L188" s="11" t="s">
        <v>91</v>
      </c>
      <c r="M188" s="11" t="s">
        <v>91</v>
      </c>
      <c r="N188" s="11" t="s">
        <v>91</v>
      </c>
      <c r="O188" s="11" t="s">
        <v>91</v>
      </c>
      <c r="P188" s="11" t="s">
        <v>91</v>
      </c>
      <c r="Q188" s="11" t="s">
        <v>91</v>
      </c>
      <c r="R188" s="11" t="s">
        <v>91</v>
      </c>
      <c r="S188" s="11" t="s">
        <v>91</v>
      </c>
      <c r="T188" s="11" t="s">
        <v>91</v>
      </c>
      <c r="U188" s="11" t="s">
        <v>91</v>
      </c>
      <c r="V188" s="11" t="s">
        <v>91</v>
      </c>
      <c r="W188" s="11" t="s">
        <v>91</v>
      </c>
      <c r="X188" s="11" t="s">
        <v>91</v>
      </c>
      <c r="Y188" s="11" t="s">
        <v>91</v>
      </c>
      <c r="Z188" s="11" t="s">
        <v>91</v>
      </c>
      <c r="AA188" s="11" t="s">
        <v>91</v>
      </c>
    </row>
    <row r="189" spans="1:27" x14ac:dyDescent="0.25">
      <c r="A189" s="10" t="s">
        <v>266</v>
      </c>
      <c r="B189" s="10" t="s">
        <v>521</v>
      </c>
      <c r="C189" s="11" t="s">
        <v>91</v>
      </c>
      <c r="D189" s="11" t="s">
        <v>91</v>
      </c>
      <c r="E189" s="11" t="s">
        <v>91</v>
      </c>
      <c r="F189" s="11" t="s">
        <v>91</v>
      </c>
      <c r="G189" s="11" t="s">
        <v>91</v>
      </c>
      <c r="H189" s="11" t="s">
        <v>91</v>
      </c>
      <c r="I189" s="11" t="s">
        <v>91</v>
      </c>
      <c r="J189" s="11" t="s">
        <v>91</v>
      </c>
      <c r="K189" s="11" t="s">
        <v>91</v>
      </c>
      <c r="L189" s="11" t="s">
        <v>91</v>
      </c>
      <c r="M189" s="11" t="s">
        <v>91</v>
      </c>
      <c r="N189" s="11" t="s">
        <v>91</v>
      </c>
      <c r="O189" s="11" t="s">
        <v>91</v>
      </c>
      <c r="P189" s="11" t="s">
        <v>91</v>
      </c>
      <c r="Q189" s="11" t="s">
        <v>91</v>
      </c>
      <c r="R189" s="11" t="s">
        <v>91</v>
      </c>
      <c r="S189" s="11" t="s">
        <v>91</v>
      </c>
      <c r="T189" s="11" t="s">
        <v>91</v>
      </c>
      <c r="U189" s="11" t="s">
        <v>91</v>
      </c>
      <c r="V189" s="11" t="s">
        <v>91</v>
      </c>
      <c r="W189" s="11" t="s">
        <v>91</v>
      </c>
      <c r="X189" s="11" t="s">
        <v>91</v>
      </c>
      <c r="Y189" s="11" t="s">
        <v>91</v>
      </c>
      <c r="Z189" s="11" t="s">
        <v>91</v>
      </c>
      <c r="AA189" s="11" t="s">
        <v>91</v>
      </c>
    </row>
    <row r="190" spans="1:27" x14ac:dyDescent="0.25">
      <c r="A190" s="10" t="s">
        <v>78</v>
      </c>
      <c r="B190" s="10" t="s">
        <v>522</v>
      </c>
      <c r="C190" s="11">
        <v>548.40000000000009</v>
      </c>
      <c r="D190" s="11">
        <v>0.91</v>
      </c>
      <c r="E190" s="11">
        <v>33.9</v>
      </c>
      <c r="F190" s="11">
        <v>0.85</v>
      </c>
      <c r="G190" s="11">
        <v>9.5</v>
      </c>
      <c r="H190" s="11">
        <v>9</v>
      </c>
      <c r="I190" s="11">
        <v>9.6999999999999993</v>
      </c>
      <c r="J190" s="11">
        <v>5.7</v>
      </c>
      <c r="K190" s="11">
        <v>32.700000000000003</v>
      </c>
      <c r="L190" s="11">
        <v>0.55000000000000004</v>
      </c>
      <c r="M190" s="11">
        <v>3.8</v>
      </c>
      <c r="N190" s="11">
        <v>9</v>
      </c>
      <c r="O190" s="11">
        <v>7.8</v>
      </c>
      <c r="P190" s="11">
        <v>4.5999999999999996</v>
      </c>
      <c r="Q190" s="11">
        <v>5.5</v>
      </c>
      <c r="R190" s="11">
        <v>2</v>
      </c>
      <c r="S190" s="11">
        <v>200</v>
      </c>
      <c r="T190" s="11">
        <v>1</v>
      </c>
      <c r="U190" s="11">
        <v>100</v>
      </c>
      <c r="V190" s="11">
        <v>100</v>
      </c>
      <c r="W190" s="11">
        <v>281.8</v>
      </c>
      <c r="X190" s="11">
        <v>0.94</v>
      </c>
      <c r="Y190" s="11">
        <v>81.8</v>
      </c>
      <c r="Z190" s="11">
        <v>100</v>
      </c>
      <c r="AA190" s="11">
        <v>100</v>
      </c>
    </row>
    <row r="191" spans="1:27" x14ac:dyDescent="0.25">
      <c r="A191" s="10" t="s">
        <v>78</v>
      </c>
      <c r="B191" s="10" t="s">
        <v>523</v>
      </c>
      <c r="C191" s="11">
        <v>546.70000000000005</v>
      </c>
      <c r="D191" s="11">
        <v>0.91</v>
      </c>
      <c r="E191" s="11">
        <v>34.200000000000003</v>
      </c>
      <c r="F191" s="11">
        <v>0.86</v>
      </c>
      <c r="G191" s="11">
        <v>9.8000000000000007</v>
      </c>
      <c r="H191" s="11">
        <v>10</v>
      </c>
      <c r="I191" s="11">
        <v>9.6999999999999993</v>
      </c>
      <c r="J191" s="11">
        <v>4.7</v>
      </c>
      <c r="K191" s="11">
        <v>35.6</v>
      </c>
      <c r="L191" s="11">
        <v>0.59</v>
      </c>
      <c r="M191" s="11">
        <v>8.8000000000000007</v>
      </c>
      <c r="N191" s="11">
        <v>9.9</v>
      </c>
      <c r="O191" s="11">
        <v>7.4</v>
      </c>
      <c r="P191" s="11">
        <v>3.8</v>
      </c>
      <c r="Q191" s="11">
        <v>5.7</v>
      </c>
      <c r="R191" s="11">
        <v>0</v>
      </c>
      <c r="S191" s="11">
        <v>200</v>
      </c>
      <c r="T191" s="11">
        <v>1</v>
      </c>
      <c r="U191" s="11">
        <v>100</v>
      </c>
      <c r="V191" s="11">
        <v>100</v>
      </c>
      <c r="W191" s="11">
        <v>276.89999999999998</v>
      </c>
      <c r="X191" s="11">
        <v>0.92</v>
      </c>
      <c r="Y191" s="11">
        <v>76.900000000000006</v>
      </c>
      <c r="Z191" s="11">
        <v>100</v>
      </c>
      <c r="AA191" s="11">
        <v>100</v>
      </c>
    </row>
    <row r="192" spans="1:27" x14ac:dyDescent="0.25">
      <c r="A192" s="10" t="s">
        <v>78</v>
      </c>
      <c r="B192" s="10" t="s">
        <v>524</v>
      </c>
      <c r="C192" s="11">
        <v>529.4</v>
      </c>
      <c r="D192" s="11">
        <v>0.88</v>
      </c>
      <c r="E192" s="11">
        <v>20.299999999999997</v>
      </c>
      <c r="F192" s="11">
        <v>0.51</v>
      </c>
      <c r="G192" s="11">
        <v>5.5</v>
      </c>
      <c r="H192" s="11">
        <v>5</v>
      </c>
      <c r="I192" s="11">
        <v>4.7</v>
      </c>
      <c r="J192" s="11">
        <v>5.0999999999999996</v>
      </c>
      <c r="K192" s="11">
        <v>31.3</v>
      </c>
      <c r="L192" s="11">
        <v>0.52</v>
      </c>
      <c r="M192" s="11">
        <v>5.8</v>
      </c>
      <c r="N192" s="11">
        <v>9</v>
      </c>
      <c r="O192" s="11">
        <v>9.3000000000000007</v>
      </c>
      <c r="P192" s="11">
        <v>3.2</v>
      </c>
      <c r="Q192" s="11">
        <v>2</v>
      </c>
      <c r="R192" s="11">
        <v>2</v>
      </c>
      <c r="S192" s="11">
        <v>200</v>
      </c>
      <c r="T192" s="11">
        <v>1</v>
      </c>
      <c r="U192" s="11">
        <v>100</v>
      </c>
      <c r="V192" s="11">
        <v>100</v>
      </c>
      <c r="W192" s="11">
        <v>277.8</v>
      </c>
      <c r="X192" s="11">
        <v>0.93</v>
      </c>
      <c r="Y192" s="11">
        <v>77.8</v>
      </c>
      <c r="Z192" s="11">
        <v>100</v>
      </c>
      <c r="AA192" s="11">
        <v>100</v>
      </c>
    </row>
    <row r="193" spans="1:27" x14ac:dyDescent="0.25">
      <c r="A193" s="10" t="s">
        <v>78</v>
      </c>
      <c r="B193" s="10" t="s">
        <v>525</v>
      </c>
      <c r="C193" s="11">
        <v>524.70000000000005</v>
      </c>
      <c r="D193" s="11">
        <v>0.87</v>
      </c>
      <c r="E193" s="11">
        <v>33.4</v>
      </c>
      <c r="F193" s="11">
        <v>0.84</v>
      </c>
      <c r="G193" s="11">
        <v>10</v>
      </c>
      <c r="H193" s="11">
        <v>9.9</v>
      </c>
      <c r="I193" s="11">
        <v>9.6</v>
      </c>
      <c r="J193" s="11">
        <v>3.9</v>
      </c>
      <c r="K193" s="11">
        <v>44</v>
      </c>
      <c r="L193" s="11">
        <v>0.73</v>
      </c>
      <c r="M193" s="11">
        <v>5.0999999999999996</v>
      </c>
      <c r="N193" s="11">
        <v>9.9</v>
      </c>
      <c r="O193" s="11">
        <v>9.5</v>
      </c>
      <c r="P193" s="11">
        <v>3.7</v>
      </c>
      <c r="Q193" s="11">
        <v>9.8000000000000007</v>
      </c>
      <c r="R193" s="11">
        <v>6</v>
      </c>
      <c r="S193" s="11">
        <v>194.7</v>
      </c>
      <c r="T193" s="11">
        <v>0.97</v>
      </c>
      <c r="U193" s="11">
        <v>94.7</v>
      </c>
      <c r="V193" s="11">
        <v>100</v>
      </c>
      <c r="W193" s="11">
        <v>252.6</v>
      </c>
      <c r="X193" s="11">
        <v>0.84</v>
      </c>
      <c r="Y193" s="11">
        <v>60.5</v>
      </c>
      <c r="Z193" s="11">
        <v>94.7</v>
      </c>
      <c r="AA193" s="11">
        <v>97.4</v>
      </c>
    </row>
    <row r="194" spans="1:27" x14ac:dyDescent="0.25">
      <c r="A194" s="10" t="s">
        <v>279</v>
      </c>
      <c r="B194" s="10" t="s">
        <v>526</v>
      </c>
      <c r="C194" s="11">
        <v>20.5</v>
      </c>
      <c r="D194" s="11">
        <v>0.03</v>
      </c>
      <c r="E194" s="11">
        <v>20.5</v>
      </c>
      <c r="F194" s="11">
        <v>0.51</v>
      </c>
      <c r="G194" s="11">
        <v>6.5</v>
      </c>
      <c r="H194" s="11">
        <v>6</v>
      </c>
      <c r="I194" s="11">
        <v>8</v>
      </c>
      <c r="J194" s="11">
        <v>0</v>
      </c>
      <c r="K194" s="11" t="s">
        <v>91</v>
      </c>
      <c r="L194" s="11" t="s">
        <v>91</v>
      </c>
      <c r="M194" s="11" t="s">
        <v>91</v>
      </c>
      <c r="N194" s="11" t="s">
        <v>91</v>
      </c>
      <c r="O194" s="11" t="s">
        <v>91</v>
      </c>
      <c r="P194" s="11" t="s">
        <v>91</v>
      </c>
      <c r="Q194" s="11" t="s">
        <v>91</v>
      </c>
      <c r="R194" s="11" t="s">
        <v>91</v>
      </c>
      <c r="S194" s="11" t="s">
        <v>91</v>
      </c>
      <c r="T194" s="11" t="s">
        <v>91</v>
      </c>
      <c r="U194" s="11" t="s">
        <v>91</v>
      </c>
      <c r="V194" s="11" t="s">
        <v>91</v>
      </c>
      <c r="W194" s="11" t="s">
        <v>91</v>
      </c>
      <c r="X194" s="11" t="s">
        <v>91</v>
      </c>
      <c r="Y194" s="11" t="s">
        <v>91</v>
      </c>
      <c r="Z194" s="11" t="s">
        <v>91</v>
      </c>
      <c r="AA194" s="11" t="s">
        <v>91</v>
      </c>
    </row>
    <row r="195" spans="1:27" x14ac:dyDescent="0.25">
      <c r="A195" s="10" t="s">
        <v>279</v>
      </c>
      <c r="B195" s="10" t="s">
        <v>527</v>
      </c>
      <c r="C195" s="11">
        <v>20.5</v>
      </c>
      <c r="D195" s="11">
        <v>0.03</v>
      </c>
      <c r="E195" s="11">
        <v>20.5</v>
      </c>
      <c r="F195" s="11">
        <v>0.51</v>
      </c>
      <c r="G195" s="11">
        <v>7</v>
      </c>
      <c r="H195" s="11">
        <v>6</v>
      </c>
      <c r="I195" s="11">
        <v>7.5</v>
      </c>
      <c r="J195" s="11">
        <v>0</v>
      </c>
      <c r="K195" s="11" t="s">
        <v>91</v>
      </c>
      <c r="L195" s="11" t="s">
        <v>91</v>
      </c>
      <c r="M195" s="11" t="s">
        <v>91</v>
      </c>
      <c r="N195" s="11" t="s">
        <v>91</v>
      </c>
      <c r="O195" s="11" t="s">
        <v>91</v>
      </c>
      <c r="P195" s="11" t="s">
        <v>91</v>
      </c>
      <c r="Q195" s="11" t="s">
        <v>91</v>
      </c>
      <c r="R195" s="11" t="s">
        <v>91</v>
      </c>
      <c r="S195" s="11" t="s">
        <v>91</v>
      </c>
      <c r="T195" s="11" t="s">
        <v>91</v>
      </c>
      <c r="U195" s="11" t="s">
        <v>91</v>
      </c>
      <c r="V195" s="11" t="s">
        <v>91</v>
      </c>
      <c r="W195" s="11" t="s">
        <v>91</v>
      </c>
      <c r="X195" s="11" t="s">
        <v>91</v>
      </c>
      <c r="Y195" s="11" t="s">
        <v>91</v>
      </c>
      <c r="Z195" s="11" t="s">
        <v>91</v>
      </c>
      <c r="AA195" s="11" t="s">
        <v>91</v>
      </c>
    </row>
    <row r="196" spans="1:27" x14ac:dyDescent="0.25">
      <c r="A196" s="10" t="s">
        <v>279</v>
      </c>
      <c r="B196" s="10" t="s">
        <v>528</v>
      </c>
      <c r="C196" s="11">
        <v>17.3</v>
      </c>
      <c r="D196" s="11">
        <v>0.03</v>
      </c>
      <c r="E196" s="11">
        <v>17.3</v>
      </c>
      <c r="F196" s="11">
        <v>0.43</v>
      </c>
      <c r="G196" s="11">
        <v>5.8</v>
      </c>
      <c r="H196" s="11">
        <v>5.5</v>
      </c>
      <c r="I196" s="11">
        <v>6</v>
      </c>
      <c r="J196" s="11">
        <v>0</v>
      </c>
      <c r="K196" s="11" t="s">
        <v>91</v>
      </c>
      <c r="L196" s="11" t="s">
        <v>91</v>
      </c>
      <c r="M196" s="11" t="s">
        <v>91</v>
      </c>
      <c r="N196" s="11" t="s">
        <v>91</v>
      </c>
      <c r="O196" s="11" t="s">
        <v>91</v>
      </c>
      <c r="P196" s="11" t="s">
        <v>91</v>
      </c>
      <c r="Q196" s="11" t="s">
        <v>91</v>
      </c>
      <c r="R196" s="11" t="s">
        <v>91</v>
      </c>
      <c r="S196" s="11" t="s">
        <v>91</v>
      </c>
      <c r="T196" s="11" t="s">
        <v>91</v>
      </c>
      <c r="U196" s="11" t="s">
        <v>91</v>
      </c>
      <c r="V196" s="11" t="s">
        <v>91</v>
      </c>
      <c r="W196" s="11" t="s">
        <v>91</v>
      </c>
      <c r="X196" s="11" t="s">
        <v>91</v>
      </c>
      <c r="Y196" s="11" t="s">
        <v>91</v>
      </c>
      <c r="Z196" s="11" t="s">
        <v>91</v>
      </c>
      <c r="AA196" s="11" t="s">
        <v>91</v>
      </c>
    </row>
    <row r="197" spans="1:27" x14ac:dyDescent="0.25">
      <c r="A197" s="10" t="s">
        <v>279</v>
      </c>
      <c r="B197" s="10" t="s">
        <v>529</v>
      </c>
      <c r="C197" s="11">
        <v>16.5</v>
      </c>
      <c r="D197" s="11">
        <v>0.03</v>
      </c>
      <c r="E197" s="11">
        <v>16.5</v>
      </c>
      <c r="F197" s="11">
        <v>0.41</v>
      </c>
      <c r="G197" s="11">
        <v>5.5</v>
      </c>
      <c r="H197" s="11">
        <v>5</v>
      </c>
      <c r="I197" s="11">
        <v>6</v>
      </c>
      <c r="J197" s="11">
        <v>0</v>
      </c>
      <c r="K197" s="11" t="s">
        <v>91</v>
      </c>
      <c r="L197" s="11" t="s">
        <v>91</v>
      </c>
      <c r="M197" s="11" t="s">
        <v>91</v>
      </c>
      <c r="N197" s="11" t="s">
        <v>91</v>
      </c>
      <c r="O197" s="11" t="s">
        <v>91</v>
      </c>
      <c r="P197" s="11" t="s">
        <v>91</v>
      </c>
      <c r="Q197" s="11" t="s">
        <v>91</v>
      </c>
      <c r="R197" s="11" t="s">
        <v>91</v>
      </c>
      <c r="S197" s="11" t="s">
        <v>91</v>
      </c>
      <c r="T197" s="11" t="s">
        <v>91</v>
      </c>
      <c r="U197" s="11" t="s">
        <v>91</v>
      </c>
      <c r="V197" s="11" t="s">
        <v>91</v>
      </c>
      <c r="W197" s="11" t="s">
        <v>91</v>
      </c>
      <c r="X197" s="11" t="s">
        <v>91</v>
      </c>
      <c r="Y197" s="11" t="s">
        <v>91</v>
      </c>
      <c r="Z197" s="11" t="s">
        <v>91</v>
      </c>
      <c r="AA197" s="11" t="s">
        <v>91</v>
      </c>
    </row>
    <row r="198" spans="1:27" x14ac:dyDescent="0.25">
      <c r="A198" s="10" t="s">
        <v>81</v>
      </c>
      <c r="B198" s="10" t="s">
        <v>530</v>
      </c>
      <c r="C198" s="11">
        <v>547.29999999999995</v>
      </c>
      <c r="D198" s="11">
        <v>0.91</v>
      </c>
      <c r="E198" s="11">
        <v>28.3</v>
      </c>
      <c r="F198" s="11">
        <v>0.71</v>
      </c>
      <c r="G198" s="11">
        <v>7.5</v>
      </c>
      <c r="H198" s="11">
        <v>7.8</v>
      </c>
      <c r="I198" s="11">
        <v>8</v>
      </c>
      <c r="J198" s="11">
        <v>5</v>
      </c>
      <c r="K198" s="11">
        <v>19</v>
      </c>
      <c r="L198" s="11">
        <v>0.32</v>
      </c>
      <c r="M198" s="11">
        <v>3</v>
      </c>
      <c r="N198" s="11">
        <v>8</v>
      </c>
      <c r="O198" s="11">
        <v>3</v>
      </c>
      <c r="P198" s="11">
        <v>3</v>
      </c>
      <c r="Q198" s="11">
        <v>1</v>
      </c>
      <c r="R198" s="11">
        <v>1</v>
      </c>
      <c r="S198" s="11">
        <v>200</v>
      </c>
      <c r="T198" s="11">
        <v>1</v>
      </c>
      <c r="U198" s="11">
        <v>100</v>
      </c>
      <c r="V198" s="11">
        <v>100</v>
      </c>
      <c r="W198" s="11">
        <v>300</v>
      </c>
      <c r="X198" s="11">
        <v>1</v>
      </c>
      <c r="Y198" s="11">
        <v>100</v>
      </c>
      <c r="Z198" s="11">
        <v>100</v>
      </c>
      <c r="AA198" s="11">
        <v>100</v>
      </c>
    </row>
    <row r="199" spans="1:27" x14ac:dyDescent="0.25">
      <c r="A199" s="10" t="s">
        <v>81</v>
      </c>
      <c r="B199" s="10" t="s">
        <v>531</v>
      </c>
      <c r="C199" s="11">
        <v>522.9</v>
      </c>
      <c r="D199" s="11">
        <v>0.87</v>
      </c>
      <c r="E199" s="11">
        <v>23</v>
      </c>
      <c r="F199" s="11">
        <v>0.57999999999999996</v>
      </c>
      <c r="G199" s="11">
        <v>6</v>
      </c>
      <c r="H199" s="11">
        <v>5.9</v>
      </c>
      <c r="I199" s="11">
        <v>6.7</v>
      </c>
      <c r="J199" s="11">
        <v>4.4000000000000004</v>
      </c>
      <c r="K199" s="11">
        <v>24.900000000000002</v>
      </c>
      <c r="L199" s="11">
        <v>0.42</v>
      </c>
      <c r="M199" s="11">
        <v>1.8</v>
      </c>
      <c r="N199" s="11">
        <v>8.8000000000000007</v>
      </c>
      <c r="O199" s="11">
        <v>9</v>
      </c>
      <c r="P199" s="11">
        <v>3.3</v>
      </c>
      <c r="Q199" s="11">
        <v>0</v>
      </c>
      <c r="R199" s="11">
        <v>2</v>
      </c>
      <c r="S199" s="11">
        <v>200</v>
      </c>
      <c r="T199" s="11">
        <v>1</v>
      </c>
      <c r="U199" s="11">
        <v>100</v>
      </c>
      <c r="V199" s="11">
        <v>100</v>
      </c>
      <c r="W199" s="11">
        <v>275</v>
      </c>
      <c r="X199" s="11">
        <v>0.92</v>
      </c>
      <c r="Y199" s="11">
        <v>75</v>
      </c>
      <c r="Z199" s="11">
        <v>100</v>
      </c>
      <c r="AA199" s="11">
        <v>100</v>
      </c>
    </row>
    <row r="200" spans="1:27" x14ac:dyDescent="0.25">
      <c r="A200" s="10" t="s">
        <v>81</v>
      </c>
      <c r="B200" s="10" t="s">
        <v>532</v>
      </c>
      <c r="C200" s="11">
        <v>42.6</v>
      </c>
      <c r="D200" s="11">
        <v>7.0000000000000007E-2</v>
      </c>
      <c r="E200" s="11">
        <v>13.5</v>
      </c>
      <c r="F200" s="11">
        <v>0.34</v>
      </c>
      <c r="G200" s="11">
        <v>5.2</v>
      </c>
      <c r="H200" s="11">
        <v>4</v>
      </c>
      <c r="I200" s="11">
        <v>4.3</v>
      </c>
      <c r="J200" s="11">
        <v>0</v>
      </c>
      <c r="K200" s="11">
        <v>29.1</v>
      </c>
      <c r="L200" s="11">
        <v>0.49</v>
      </c>
      <c r="M200" s="11">
        <v>4.5</v>
      </c>
      <c r="N200" s="11">
        <v>9</v>
      </c>
      <c r="O200" s="11">
        <v>2</v>
      </c>
      <c r="P200" s="11">
        <v>3.6</v>
      </c>
      <c r="Q200" s="11">
        <v>4</v>
      </c>
      <c r="R200" s="11">
        <v>6</v>
      </c>
      <c r="S200" s="11" t="s">
        <v>91</v>
      </c>
      <c r="T200" s="11" t="s">
        <v>91</v>
      </c>
      <c r="U200" s="11" t="s">
        <v>91</v>
      </c>
      <c r="V200" s="11" t="s">
        <v>91</v>
      </c>
      <c r="W200" s="11" t="s">
        <v>91</v>
      </c>
      <c r="X200" s="11" t="s">
        <v>91</v>
      </c>
      <c r="Y200" s="11" t="s">
        <v>91</v>
      </c>
      <c r="Z200" s="11" t="s">
        <v>91</v>
      </c>
      <c r="AA200" s="11" t="s">
        <v>91</v>
      </c>
    </row>
    <row r="201" spans="1:27" x14ac:dyDescent="0.25">
      <c r="A201" s="10" t="s">
        <v>83</v>
      </c>
      <c r="B201" s="10" t="s">
        <v>533</v>
      </c>
      <c r="C201" s="11">
        <v>579.79999999999995</v>
      </c>
      <c r="D201" s="11">
        <v>0.97</v>
      </c>
      <c r="E201" s="11">
        <v>34.400000000000006</v>
      </c>
      <c r="F201" s="11">
        <v>0.86</v>
      </c>
      <c r="G201" s="11">
        <v>9.3000000000000007</v>
      </c>
      <c r="H201" s="11">
        <v>9.3000000000000007</v>
      </c>
      <c r="I201" s="11">
        <v>9.3000000000000007</v>
      </c>
      <c r="J201" s="11">
        <v>6.5</v>
      </c>
      <c r="K201" s="11">
        <v>45.4</v>
      </c>
      <c r="L201" s="11">
        <v>0.76</v>
      </c>
      <c r="M201" s="11">
        <v>8</v>
      </c>
      <c r="N201" s="11">
        <v>10</v>
      </c>
      <c r="O201" s="11">
        <v>10</v>
      </c>
      <c r="P201" s="11">
        <v>6.4</v>
      </c>
      <c r="Q201" s="11">
        <v>6</v>
      </c>
      <c r="R201" s="11">
        <v>5</v>
      </c>
      <c r="S201" s="11">
        <v>200</v>
      </c>
      <c r="T201" s="11">
        <v>1</v>
      </c>
      <c r="U201" s="11">
        <v>100</v>
      </c>
      <c r="V201" s="11">
        <v>100</v>
      </c>
      <c r="W201" s="11">
        <v>300</v>
      </c>
      <c r="X201" s="11">
        <v>1</v>
      </c>
      <c r="Y201" s="11">
        <v>100</v>
      </c>
      <c r="Z201" s="11">
        <v>100</v>
      </c>
      <c r="AA201" s="11">
        <v>100</v>
      </c>
    </row>
    <row r="202" spans="1:27" x14ac:dyDescent="0.25">
      <c r="A202" s="10" t="s">
        <v>83</v>
      </c>
      <c r="B202" s="10" t="s">
        <v>534</v>
      </c>
      <c r="C202" s="11">
        <v>579.70000000000005</v>
      </c>
      <c r="D202" s="11">
        <v>0.97</v>
      </c>
      <c r="E202" s="11">
        <v>35.4</v>
      </c>
      <c r="F202" s="11">
        <v>0.89</v>
      </c>
      <c r="G202" s="11">
        <v>9.1999999999999993</v>
      </c>
      <c r="H202" s="11">
        <v>10</v>
      </c>
      <c r="I202" s="11">
        <v>9.3000000000000007</v>
      </c>
      <c r="J202" s="11">
        <v>6.9</v>
      </c>
      <c r="K202" s="11">
        <v>49.1</v>
      </c>
      <c r="L202" s="11">
        <v>0.82</v>
      </c>
      <c r="M202" s="11">
        <v>9</v>
      </c>
      <c r="N202" s="11">
        <v>10</v>
      </c>
      <c r="O202" s="11">
        <v>9.9</v>
      </c>
      <c r="P202" s="11">
        <v>7.2</v>
      </c>
      <c r="Q202" s="11">
        <v>10</v>
      </c>
      <c r="R202" s="11">
        <v>3</v>
      </c>
      <c r="S202" s="11">
        <v>200</v>
      </c>
      <c r="T202" s="11">
        <v>1</v>
      </c>
      <c r="U202" s="11">
        <v>100</v>
      </c>
      <c r="V202" s="11">
        <v>100</v>
      </c>
      <c r="W202" s="11">
        <v>295.2</v>
      </c>
      <c r="X202" s="11">
        <v>0.98</v>
      </c>
      <c r="Y202" s="11">
        <v>97.6</v>
      </c>
      <c r="Z202" s="11">
        <v>97.6</v>
      </c>
      <c r="AA202" s="11">
        <v>100</v>
      </c>
    </row>
    <row r="203" spans="1:27" x14ac:dyDescent="0.25">
      <c r="A203" s="10" t="s">
        <v>83</v>
      </c>
      <c r="B203" s="10" t="s">
        <v>535</v>
      </c>
      <c r="C203" s="11">
        <v>571.79999999999995</v>
      </c>
      <c r="D203" s="11">
        <v>0.95</v>
      </c>
      <c r="E203" s="11">
        <v>29</v>
      </c>
      <c r="F203" s="11">
        <v>0.73</v>
      </c>
      <c r="G203" s="11">
        <v>8</v>
      </c>
      <c r="H203" s="11">
        <v>7.7</v>
      </c>
      <c r="I203" s="11">
        <v>8.3000000000000007</v>
      </c>
      <c r="J203" s="11">
        <v>5</v>
      </c>
      <c r="K203" s="11">
        <v>46</v>
      </c>
      <c r="L203" s="11">
        <v>0.77</v>
      </c>
      <c r="M203" s="11">
        <v>9</v>
      </c>
      <c r="N203" s="11">
        <v>9</v>
      </c>
      <c r="O203" s="11">
        <v>6</v>
      </c>
      <c r="P203" s="11">
        <v>7</v>
      </c>
      <c r="Q203" s="11">
        <v>10</v>
      </c>
      <c r="R203" s="11">
        <v>5</v>
      </c>
      <c r="S203" s="11">
        <v>200</v>
      </c>
      <c r="T203" s="11">
        <v>1</v>
      </c>
      <c r="U203" s="11">
        <v>100</v>
      </c>
      <c r="V203" s="11">
        <v>100</v>
      </c>
      <c r="W203" s="11">
        <v>296.8</v>
      </c>
      <c r="X203" s="11">
        <v>0.99</v>
      </c>
      <c r="Y203" s="11">
        <v>96.8</v>
      </c>
      <c r="Z203" s="11">
        <v>100</v>
      </c>
      <c r="AA203" s="11">
        <v>100</v>
      </c>
    </row>
    <row r="204" spans="1:27" x14ac:dyDescent="0.25">
      <c r="A204" s="10" t="s">
        <v>83</v>
      </c>
      <c r="B204" s="10" t="s">
        <v>536</v>
      </c>
      <c r="C204" s="11">
        <v>567</v>
      </c>
      <c r="D204" s="11">
        <v>0.95</v>
      </c>
      <c r="E204" s="11">
        <v>35</v>
      </c>
      <c r="F204" s="11">
        <v>0.88</v>
      </c>
      <c r="G204" s="11">
        <v>9.1</v>
      </c>
      <c r="H204" s="11">
        <v>10</v>
      </c>
      <c r="I204" s="11">
        <v>9.6</v>
      </c>
      <c r="J204" s="11">
        <v>6.3</v>
      </c>
      <c r="K204" s="11">
        <v>42</v>
      </c>
      <c r="L204" s="11">
        <v>0.7</v>
      </c>
      <c r="M204" s="11">
        <v>6.4</v>
      </c>
      <c r="N204" s="11">
        <v>10</v>
      </c>
      <c r="O204" s="11">
        <v>9.9</v>
      </c>
      <c r="P204" s="11">
        <v>5.7</v>
      </c>
      <c r="Q204" s="11">
        <v>6</v>
      </c>
      <c r="R204" s="11">
        <v>4</v>
      </c>
      <c r="S204" s="11">
        <v>200</v>
      </c>
      <c r="T204" s="11">
        <v>1</v>
      </c>
      <c r="U204" s="11">
        <v>100</v>
      </c>
      <c r="V204" s="11">
        <v>100</v>
      </c>
      <c r="W204" s="11">
        <v>290</v>
      </c>
      <c r="X204" s="11">
        <v>0.97</v>
      </c>
      <c r="Y204" s="11">
        <v>92.5</v>
      </c>
      <c r="Z204" s="11">
        <v>100</v>
      </c>
      <c r="AA204" s="11">
        <v>97.5</v>
      </c>
    </row>
    <row r="205" spans="1:27" x14ac:dyDescent="0.25">
      <c r="A205" s="10" t="s">
        <v>83</v>
      </c>
      <c r="B205" s="10" t="s">
        <v>537</v>
      </c>
      <c r="C205" s="11">
        <v>41.099999999999994</v>
      </c>
      <c r="D205" s="11">
        <v>7.0000000000000007E-2</v>
      </c>
      <c r="E205" s="11">
        <v>21.2</v>
      </c>
      <c r="F205" s="11">
        <v>0.53</v>
      </c>
      <c r="G205" s="11">
        <v>6.5</v>
      </c>
      <c r="H205" s="11">
        <v>7.7</v>
      </c>
      <c r="I205" s="11">
        <v>7</v>
      </c>
      <c r="J205" s="11">
        <v>0</v>
      </c>
      <c r="K205" s="11">
        <v>19.899999999999999</v>
      </c>
      <c r="L205" s="11">
        <v>0.33</v>
      </c>
      <c r="M205" s="11">
        <v>8</v>
      </c>
      <c r="N205" s="11">
        <v>7</v>
      </c>
      <c r="O205" s="11">
        <v>2</v>
      </c>
      <c r="P205" s="11">
        <v>1.9</v>
      </c>
      <c r="Q205" s="11">
        <v>0</v>
      </c>
      <c r="R205" s="11">
        <v>1</v>
      </c>
      <c r="S205" s="11" t="s">
        <v>91</v>
      </c>
      <c r="T205" s="11" t="s">
        <v>91</v>
      </c>
      <c r="U205" s="11" t="s">
        <v>91</v>
      </c>
      <c r="V205" s="11" t="s">
        <v>91</v>
      </c>
      <c r="W205" s="11" t="s">
        <v>91</v>
      </c>
      <c r="X205" s="11" t="s">
        <v>91</v>
      </c>
      <c r="Y205" s="11" t="s">
        <v>91</v>
      </c>
      <c r="Z205" s="11" t="s">
        <v>91</v>
      </c>
      <c r="AA205" s="11" t="s">
        <v>91</v>
      </c>
    </row>
    <row r="206" spans="1:27" x14ac:dyDescent="0.25">
      <c r="A206" s="10" t="s">
        <v>299</v>
      </c>
      <c r="B206" s="10" t="s">
        <v>538</v>
      </c>
      <c r="C206" s="11">
        <v>577.09999999999991</v>
      </c>
      <c r="D206" s="11">
        <v>0.96</v>
      </c>
      <c r="E206" s="11">
        <v>38</v>
      </c>
      <c r="F206" s="11">
        <v>0.95</v>
      </c>
      <c r="G206" s="11">
        <v>9.9</v>
      </c>
      <c r="H206" s="11">
        <v>10</v>
      </c>
      <c r="I206" s="11">
        <v>9.6999999999999993</v>
      </c>
      <c r="J206" s="11">
        <v>8.4</v>
      </c>
      <c r="K206" s="11">
        <v>46.3</v>
      </c>
      <c r="L206" s="11">
        <v>0.77</v>
      </c>
      <c r="M206" s="11">
        <v>8</v>
      </c>
      <c r="N206" s="11">
        <v>8</v>
      </c>
      <c r="O206" s="11">
        <v>9.6999999999999993</v>
      </c>
      <c r="P206" s="11">
        <v>8.6999999999999993</v>
      </c>
      <c r="Q206" s="11">
        <v>9.9</v>
      </c>
      <c r="R206" s="11">
        <v>2</v>
      </c>
      <c r="S206" s="11">
        <v>200</v>
      </c>
      <c r="T206" s="11">
        <v>1</v>
      </c>
      <c r="U206" s="11">
        <v>100</v>
      </c>
      <c r="V206" s="11">
        <v>100</v>
      </c>
      <c r="W206" s="11">
        <v>292.79999999999995</v>
      </c>
      <c r="X206" s="11">
        <v>0.98</v>
      </c>
      <c r="Y206" s="11">
        <v>97.6</v>
      </c>
      <c r="Z206" s="11">
        <v>97.6</v>
      </c>
      <c r="AA206" s="11">
        <v>97.6</v>
      </c>
    </row>
    <row r="207" spans="1:27" x14ac:dyDescent="0.25">
      <c r="A207" s="10" t="s">
        <v>299</v>
      </c>
      <c r="B207" s="10" t="s">
        <v>539</v>
      </c>
      <c r="C207" s="11">
        <v>555.90000000000009</v>
      </c>
      <c r="D207" s="11">
        <v>0.93</v>
      </c>
      <c r="E207" s="11">
        <v>35.200000000000003</v>
      </c>
      <c r="F207" s="11">
        <v>0.88</v>
      </c>
      <c r="G207" s="11">
        <v>10</v>
      </c>
      <c r="H207" s="11">
        <v>10</v>
      </c>
      <c r="I207" s="11">
        <v>9.3000000000000007</v>
      </c>
      <c r="J207" s="11">
        <v>5.9</v>
      </c>
      <c r="K207" s="11">
        <v>28.4</v>
      </c>
      <c r="L207" s="11">
        <v>0.47</v>
      </c>
      <c r="M207" s="11">
        <v>3.9</v>
      </c>
      <c r="N207" s="11">
        <v>9</v>
      </c>
      <c r="O207" s="11">
        <v>9.4</v>
      </c>
      <c r="P207" s="11">
        <v>4.7</v>
      </c>
      <c r="Q207" s="11">
        <v>1.4</v>
      </c>
      <c r="R207" s="11">
        <v>0</v>
      </c>
      <c r="S207" s="11">
        <v>200</v>
      </c>
      <c r="T207" s="11">
        <v>1</v>
      </c>
      <c r="U207" s="11">
        <v>100</v>
      </c>
      <c r="V207" s="11">
        <v>100</v>
      </c>
      <c r="W207" s="11">
        <v>292.3</v>
      </c>
      <c r="X207" s="11">
        <v>0.97</v>
      </c>
      <c r="Y207" s="11">
        <v>92.3</v>
      </c>
      <c r="Z207" s="11">
        <v>100</v>
      </c>
      <c r="AA207" s="11">
        <v>100</v>
      </c>
    </row>
    <row r="208" spans="1:27" x14ac:dyDescent="0.25">
      <c r="A208" s="10" t="s">
        <v>299</v>
      </c>
      <c r="B208" s="10" t="s">
        <v>540</v>
      </c>
      <c r="C208" s="11">
        <v>554.4</v>
      </c>
      <c r="D208" s="11">
        <v>0.92</v>
      </c>
      <c r="E208" s="11">
        <v>29.5</v>
      </c>
      <c r="F208" s="11">
        <v>0.74</v>
      </c>
      <c r="G208" s="11">
        <v>9.1</v>
      </c>
      <c r="H208" s="11">
        <v>7.9</v>
      </c>
      <c r="I208" s="11">
        <v>8.6999999999999993</v>
      </c>
      <c r="J208" s="11">
        <v>3.8</v>
      </c>
      <c r="K208" s="11">
        <v>38.4</v>
      </c>
      <c r="L208" s="11">
        <v>0.64</v>
      </c>
      <c r="M208" s="11">
        <v>8.5</v>
      </c>
      <c r="N208" s="11">
        <v>10</v>
      </c>
      <c r="O208" s="11">
        <v>9.5</v>
      </c>
      <c r="P208" s="11">
        <v>2.5</v>
      </c>
      <c r="Q208" s="11">
        <v>5.9</v>
      </c>
      <c r="R208" s="11">
        <v>2</v>
      </c>
      <c r="S208" s="11">
        <v>191</v>
      </c>
      <c r="T208" s="11">
        <v>0.96</v>
      </c>
      <c r="U208" s="11">
        <v>95.5</v>
      </c>
      <c r="V208" s="11">
        <v>95.5</v>
      </c>
      <c r="W208" s="11">
        <v>295.5</v>
      </c>
      <c r="X208" s="11">
        <v>0.99</v>
      </c>
      <c r="Y208" s="11">
        <v>95.5</v>
      </c>
      <c r="Z208" s="11">
        <v>100</v>
      </c>
      <c r="AA208" s="11">
        <v>100</v>
      </c>
    </row>
    <row r="209" spans="1:27" x14ac:dyDescent="0.25">
      <c r="A209" s="10" t="s">
        <v>299</v>
      </c>
      <c r="B209" s="10" t="s">
        <v>541</v>
      </c>
      <c r="C209" s="11">
        <v>542.29999999999995</v>
      </c>
      <c r="D209" s="11">
        <v>0.9</v>
      </c>
      <c r="E209" s="11">
        <v>29.9</v>
      </c>
      <c r="F209" s="11">
        <v>0.75</v>
      </c>
      <c r="G209" s="11">
        <v>8.1999999999999993</v>
      </c>
      <c r="H209" s="11">
        <v>9.1999999999999993</v>
      </c>
      <c r="I209" s="11">
        <v>7.3</v>
      </c>
      <c r="J209" s="11">
        <v>5.2</v>
      </c>
      <c r="K209" s="11">
        <v>45.699999999999996</v>
      </c>
      <c r="L209" s="11">
        <v>0.76</v>
      </c>
      <c r="M209" s="11">
        <v>7.8</v>
      </c>
      <c r="N209" s="11">
        <v>9.9</v>
      </c>
      <c r="O209" s="11">
        <v>9.6</v>
      </c>
      <c r="P209" s="11">
        <v>4.5</v>
      </c>
      <c r="Q209" s="11">
        <v>9.9</v>
      </c>
      <c r="R209" s="11">
        <v>4</v>
      </c>
      <c r="S209" s="11">
        <v>200</v>
      </c>
      <c r="T209" s="11">
        <v>1</v>
      </c>
      <c r="U209" s="11">
        <v>100</v>
      </c>
      <c r="V209" s="11">
        <v>100</v>
      </c>
      <c r="W209" s="11">
        <v>266.7</v>
      </c>
      <c r="X209" s="11">
        <v>0.89</v>
      </c>
      <c r="Y209" s="11">
        <v>76.7</v>
      </c>
      <c r="Z209" s="11">
        <v>93.3</v>
      </c>
      <c r="AA209" s="11">
        <v>96.7</v>
      </c>
    </row>
    <row r="210" spans="1:27" x14ac:dyDescent="0.25">
      <c r="A210" s="10" t="s">
        <v>299</v>
      </c>
      <c r="B210" s="10" t="s">
        <v>542</v>
      </c>
      <c r="C210" s="11">
        <v>504.09999999999997</v>
      </c>
      <c r="D210" s="11">
        <v>0.84</v>
      </c>
      <c r="E210" s="11">
        <v>30</v>
      </c>
      <c r="F210" s="11">
        <v>0.75</v>
      </c>
      <c r="G210" s="11">
        <v>8.6</v>
      </c>
      <c r="H210" s="11">
        <v>8.6</v>
      </c>
      <c r="I210" s="11">
        <v>8.9</v>
      </c>
      <c r="J210" s="11">
        <v>3.9</v>
      </c>
      <c r="K210" s="11">
        <v>36.5</v>
      </c>
      <c r="L210" s="11">
        <v>0.61</v>
      </c>
      <c r="M210" s="11">
        <v>3.8</v>
      </c>
      <c r="N210" s="11">
        <v>9.9</v>
      </c>
      <c r="O210" s="11">
        <v>5.6</v>
      </c>
      <c r="P210" s="11">
        <v>5.8</v>
      </c>
      <c r="Q210" s="11">
        <v>5.4</v>
      </c>
      <c r="R210" s="11">
        <v>6</v>
      </c>
      <c r="S210" s="11">
        <v>181.3</v>
      </c>
      <c r="T210" s="11">
        <v>0.91</v>
      </c>
      <c r="U210" s="11">
        <v>89.6</v>
      </c>
      <c r="V210" s="11">
        <v>91.7</v>
      </c>
      <c r="W210" s="11">
        <v>256.29999999999995</v>
      </c>
      <c r="X210" s="11">
        <v>0.85</v>
      </c>
      <c r="Y210" s="11">
        <v>77.099999999999994</v>
      </c>
      <c r="Z210" s="11">
        <v>81.3</v>
      </c>
      <c r="AA210" s="11">
        <v>97.9</v>
      </c>
    </row>
    <row r="211" spans="1:27" x14ac:dyDescent="0.25">
      <c r="A211" s="10" t="s">
        <v>86</v>
      </c>
      <c r="B211" s="10" t="s">
        <v>543</v>
      </c>
      <c r="C211" s="11">
        <v>569</v>
      </c>
      <c r="D211" s="11">
        <v>0.95</v>
      </c>
      <c r="E211" s="11">
        <v>31.3</v>
      </c>
      <c r="F211" s="11">
        <v>0.78</v>
      </c>
      <c r="G211" s="11">
        <v>9.3000000000000007</v>
      </c>
      <c r="H211" s="11">
        <v>9.3000000000000007</v>
      </c>
      <c r="I211" s="11">
        <v>7.7</v>
      </c>
      <c r="J211" s="11">
        <v>5</v>
      </c>
      <c r="K211" s="11">
        <v>37.700000000000003</v>
      </c>
      <c r="L211" s="11">
        <v>0.63</v>
      </c>
      <c r="M211" s="11">
        <v>4</v>
      </c>
      <c r="N211" s="11">
        <v>10</v>
      </c>
      <c r="O211" s="11">
        <v>8</v>
      </c>
      <c r="P211" s="11">
        <v>4.7</v>
      </c>
      <c r="Q211" s="11">
        <v>6</v>
      </c>
      <c r="R211" s="11">
        <v>5</v>
      </c>
      <c r="S211" s="11">
        <v>200</v>
      </c>
      <c r="T211" s="11">
        <v>1</v>
      </c>
      <c r="U211" s="11">
        <v>100</v>
      </c>
      <c r="V211" s="11">
        <v>100</v>
      </c>
      <c r="W211" s="11">
        <v>300</v>
      </c>
      <c r="X211" s="11">
        <v>1</v>
      </c>
      <c r="Y211" s="11">
        <v>100</v>
      </c>
      <c r="Z211" s="11">
        <v>100</v>
      </c>
      <c r="AA211" s="11">
        <v>100</v>
      </c>
    </row>
    <row r="212" spans="1:27" x14ac:dyDescent="0.25">
      <c r="A212" s="10" t="s">
        <v>86</v>
      </c>
      <c r="B212" s="10" t="s">
        <v>544</v>
      </c>
      <c r="C212" s="11">
        <v>528.70000000000005</v>
      </c>
      <c r="D212" s="11">
        <v>0.88</v>
      </c>
      <c r="E212" s="11">
        <v>33.400000000000006</v>
      </c>
      <c r="F212" s="11">
        <v>0.84</v>
      </c>
      <c r="G212" s="11">
        <v>8.8000000000000007</v>
      </c>
      <c r="H212" s="11">
        <v>9.9</v>
      </c>
      <c r="I212" s="11">
        <v>9</v>
      </c>
      <c r="J212" s="11">
        <v>5.7</v>
      </c>
      <c r="K212" s="11">
        <v>28.6</v>
      </c>
      <c r="L212" s="11">
        <v>0.48</v>
      </c>
      <c r="M212" s="11">
        <v>3.7</v>
      </c>
      <c r="N212" s="11">
        <v>7</v>
      </c>
      <c r="O212" s="11">
        <v>3.6</v>
      </c>
      <c r="P212" s="11">
        <v>2.4</v>
      </c>
      <c r="Q212" s="11">
        <v>9.9</v>
      </c>
      <c r="R212" s="11">
        <v>2</v>
      </c>
      <c r="S212" s="11">
        <v>200</v>
      </c>
      <c r="T212" s="11">
        <v>1</v>
      </c>
      <c r="U212" s="11">
        <v>100</v>
      </c>
      <c r="V212" s="11">
        <v>100</v>
      </c>
      <c r="W212" s="11">
        <v>266.7</v>
      </c>
      <c r="X212" s="11">
        <v>0.89</v>
      </c>
      <c r="Y212" s="11">
        <v>66.7</v>
      </c>
      <c r="Z212" s="11">
        <v>100</v>
      </c>
      <c r="AA212" s="11">
        <v>100</v>
      </c>
    </row>
    <row r="213" spans="1:27" x14ac:dyDescent="0.25">
      <c r="A213" s="10" t="s">
        <v>86</v>
      </c>
      <c r="B213" s="10" t="s">
        <v>545</v>
      </c>
      <c r="C213" s="11">
        <v>526.9</v>
      </c>
      <c r="D213" s="11">
        <v>0.88</v>
      </c>
      <c r="E213" s="11">
        <v>22</v>
      </c>
      <c r="F213" s="11">
        <v>0.55000000000000004</v>
      </c>
      <c r="G213" s="11">
        <v>5.2</v>
      </c>
      <c r="H213" s="11">
        <v>6.3</v>
      </c>
      <c r="I213" s="11">
        <v>6.3</v>
      </c>
      <c r="J213" s="11">
        <v>4.2</v>
      </c>
      <c r="K213" s="11">
        <v>27.1</v>
      </c>
      <c r="L213" s="11">
        <v>0.45</v>
      </c>
      <c r="M213" s="11">
        <v>3.8</v>
      </c>
      <c r="N213" s="11">
        <v>10</v>
      </c>
      <c r="O213" s="11">
        <v>8</v>
      </c>
      <c r="P213" s="11">
        <v>2.7</v>
      </c>
      <c r="Q213" s="11">
        <v>1.6</v>
      </c>
      <c r="R213" s="11">
        <v>1</v>
      </c>
      <c r="S213" s="11">
        <v>200</v>
      </c>
      <c r="T213" s="11">
        <v>1</v>
      </c>
      <c r="U213" s="11">
        <v>100</v>
      </c>
      <c r="V213" s="11">
        <v>100</v>
      </c>
      <c r="W213" s="11">
        <v>277.8</v>
      </c>
      <c r="X213" s="11">
        <v>0.93</v>
      </c>
      <c r="Y213" s="11">
        <v>77.8</v>
      </c>
      <c r="Z213" s="11">
        <v>100</v>
      </c>
      <c r="AA213" s="11">
        <v>100</v>
      </c>
    </row>
    <row r="214" spans="1:27" x14ac:dyDescent="0.25">
      <c r="A214" s="10" t="s">
        <v>86</v>
      </c>
      <c r="B214" s="10" t="s">
        <v>546</v>
      </c>
      <c r="C214" s="11">
        <v>18.5</v>
      </c>
      <c r="D214" s="11">
        <v>0.03</v>
      </c>
      <c r="E214" s="11">
        <v>18.5</v>
      </c>
      <c r="F214" s="11">
        <v>0.46</v>
      </c>
      <c r="G214" s="11">
        <v>7.2</v>
      </c>
      <c r="H214" s="11">
        <v>6</v>
      </c>
      <c r="I214" s="11">
        <v>5.3</v>
      </c>
      <c r="J214" s="11">
        <v>0</v>
      </c>
      <c r="K214" s="11" t="s">
        <v>91</v>
      </c>
      <c r="L214" s="11" t="s">
        <v>91</v>
      </c>
      <c r="M214" s="11" t="s">
        <v>91</v>
      </c>
      <c r="N214" s="11" t="s">
        <v>91</v>
      </c>
      <c r="O214" s="11" t="s">
        <v>91</v>
      </c>
      <c r="P214" s="11" t="s">
        <v>91</v>
      </c>
      <c r="Q214" s="11" t="s">
        <v>91</v>
      </c>
      <c r="R214" s="11" t="s">
        <v>91</v>
      </c>
      <c r="S214" s="11" t="s">
        <v>91</v>
      </c>
      <c r="T214" s="11" t="s">
        <v>91</v>
      </c>
      <c r="U214" s="11" t="s">
        <v>91</v>
      </c>
      <c r="V214" s="11" t="s">
        <v>91</v>
      </c>
      <c r="W214" s="11" t="s">
        <v>91</v>
      </c>
      <c r="X214" s="11" t="s">
        <v>91</v>
      </c>
      <c r="Y214" s="11" t="s">
        <v>91</v>
      </c>
      <c r="Z214" s="11" t="s">
        <v>91</v>
      </c>
      <c r="AA214" s="11" t="s">
        <v>91</v>
      </c>
    </row>
    <row r="215" spans="1:27" x14ac:dyDescent="0.25">
      <c r="A215" s="10" t="s">
        <v>88</v>
      </c>
      <c r="B215" s="10" t="s">
        <v>547</v>
      </c>
      <c r="C215" s="11">
        <v>551</v>
      </c>
      <c r="D215" s="11">
        <v>0.92</v>
      </c>
      <c r="E215" s="11">
        <v>27.800000000000004</v>
      </c>
      <c r="F215" s="11">
        <v>0.7</v>
      </c>
      <c r="G215" s="11">
        <v>7.3</v>
      </c>
      <c r="H215" s="11">
        <v>8</v>
      </c>
      <c r="I215" s="11">
        <v>7.9</v>
      </c>
      <c r="J215" s="11">
        <v>4.5999999999999996</v>
      </c>
      <c r="K215" s="11">
        <v>37</v>
      </c>
      <c r="L215" s="11">
        <v>0.62</v>
      </c>
      <c r="M215" s="11">
        <v>6.4</v>
      </c>
      <c r="N215" s="11">
        <v>10</v>
      </c>
      <c r="O215" s="11">
        <v>5.9</v>
      </c>
      <c r="P215" s="11">
        <v>2.8</v>
      </c>
      <c r="Q215" s="11">
        <v>5.9</v>
      </c>
      <c r="R215" s="11">
        <v>6</v>
      </c>
      <c r="S215" s="11">
        <v>200</v>
      </c>
      <c r="T215" s="11">
        <v>1</v>
      </c>
      <c r="U215" s="11">
        <v>100</v>
      </c>
      <c r="V215" s="11">
        <v>100</v>
      </c>
      <c r="W215" s="11">
        <v>286.2</v>
      </c>
      <c r="X215" s="11">
        <v>0.95</v>
      </c>
      <c r="Y215" s="11">
        <v>86.2</v>
      </c>
      <c r="Z215" s="11">
        <v>100</v>
      </c>
      <c r="AA215" s="11">
        <v>100</v>
      </c>
    </row>
    <row r="216" spans="1:27" x14ac:dyDescent="0.25">
      <c r="A216" s="10" t="s">
        <v>88</v>
      </c>
      <c r="B216" s="10" t="s">
        <v>548</v>
      </c>
      <c r="C216" s="11">
        <v>503.6</v>
      </c>
      <c r="D216" s="11">
        <v>0.84</v>
      </c>
      <c r="E216" s="11">
        <v>30.299999999999997</v>
      </c>
      <c r="F216" s="11">
        <v>0.76</v>
      </c>
      <c r="G216" s="11">
        <v>9</v>
      </c>
      <c r="H216" s="11">
        <v>8.9</v>
      </c>
      <c r="I216" s="11">
        <v>7.4</v>
      </c>
      <c r="J216" s="11">
        <v>5</v>
      </c>
      <c r="K216" s="11">
        <v>37.5</v>
      </c>
      <c r="L216" s="11">
        <v>0.63</v>
      </c>
      <c r="M216" s="11">
        <v>7.5</v>
      </c>
      <c r="N216" s="11">
        <v>9.6</v>
      </c>
      <c r="O216" s="11">
        <v>7.1</v>
      </c>
      <c r="P216" s="11">
        <v>4.2</v>
      </c>
      <c r="Q216" s="11">
        <v>5.0999999999999996</v>
      </c>
      <c r="R216" s="11">
        <v>4</v>
      </c>
      <c r="S216" s="11">
        <v>192.9</v>
      </c>
      <c r="T216" s="11">
        <v>0.96</v>
      </c>
      <c r="U216" s="11">
        <v>92.9</v>
      </c>
      <c r="V216" s="11">
        <v>100</v>
      </c>
      <c r="W216" s="11">
        <v>242.9</v>
      </c>
      <c r="X216" s="11">
        <v>0.81</v>
      </c>
      <c r="Y216" s="11">
        <v>50</v>
      </c>
      <c r="Z216" s="11">
        <v>92.9</v>
      </c>
      <c r="AA216" s="11">
        <v>100</v>
      </c>
    </row>
    <row r="217" spans="1:27" x14ac:dyDescent="0.25">
      <c r="C217" s="5">
        <f>SUBTOTAL(101,Таблица3[Всего баллов])</f>
        <v>486.21190476190463</v>
      </c>
      <c r="D217" s="4">
        <f>SUBTOTAL(101,Таблица3[Интегральный индекс качества])</f>
        <v>0.81052380952380942</v>
      </c>
      <c r="E217" s="5">
        <f>SUBTOTAL(101,Таблица3[Критерий 1. Открытость и доступность информации об организации, осуществляющей образовательную деятельность])</f>
        <v>28.174285714285702</v>
      </c>
      <c r="F217" s="4">
        <f>SUBTOTAL(101,Таблица3[Индекс по Критерию 1])</f>
        <v>0.70561904761904737</v>
      </c>
      <c r="G217" s="5">
        <f>SUBTOTAL(101,Таблица3[1.1.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7.8942857142857106</v>
      </c>
      <c r="H217" s="5">
        <f>SUBTOTAL(101,Таблица3[1.2. Наличие в сети интернет сведений о педагогических работниках организации])</f>
        <v>7.8557142857142885</v>
      </c>
      <c r="I217" s="5">
        <f>SUBTOTAL(101,Таблица3[1.3.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8.3052380952380975</v>
      </c>
      <c r="J217" s="5">
        <f>SUBTOTAL(101,Таблица3[1.4.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4.1190476190476186</v>
      </c>
      <c r="K217" s="5">
        <f>SUBTOTAL(101,Таблица3[Критерий 2. Комфортность условий в которых осуществляется образовательная деятельность])</f>
        <v>35.729702970297026</v>
      </c>
      <c r="L217" s="4">
        <f>SUBTOTAL(101,Таблица3[Индекс по Критерию 2])</f>
        <v>0.59643564356435663</v>
      </c>
      <c r="M217" s="5">
        <f>SUBTOTAL(101,Таблица3[2.1. Материально-техническое и информационное обеспечение ОО])</f>
        <v>6.4648514851485155</v>
      </c>
      <c r="N217" s="5">
        <f>SUBTOTAL(101,Таблица3[2.2. Наличие необходимых условий для охраны и укрепления здоровья, организации питания обучающихся])</f>
        <v>8.6970297029702976</v>
      </c>
      <c r="O217" s="5">
        <f>SUBTOTAL(101,Таблица3[2.3. Условия для индивидуальной работы с обучающимися])</f>
        <v>7.6371287128712861</v>
      </c>
      <c r="P217" s="5">
        <f>SUBTOTAL(101,Таблица3[2.5.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4.1024752475247537</v>
      </c>
      <c r="Q217" s="5">
        <f>SUBTOTAL(101,Таблица3[2.6. Наличие возможности оказания психолого-педагогической, медицинской и социальной помощи обучающимся])</f>
        <v>6.2737623762376238</v>
      </c>
      <c r="R217" s="5">
        <f>SUBTOTAL(101,Таблица3[2.7. Наличие условий организации обучения и воспитания обучающихся с ограниченными возможностями здоровья и инвалидов])</f>
        <v>2.5544554455445545</v>
      </c>
      <c r="S217" s="5">
        <f>SUBTOTAL(101,Таблица3[Критерий 3. Доброжелательность, вежливость, компетентность работников])</f>
        <v>195.3336842105264</v>
      </c>
      <c r="T217" s="4">
        <f>SUBTOTAL(101,Таблица3[Индекс по Критерию 3])</f>
        <v>0.97657894736842077</v>
      </c>
      <c r="U217" s="5">
        <f>SUBTOTAL(101,Таблица3[3.1.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98.150526315789506</v>
      </c>
      <c r="V217" s="5">
        <f>SUBTOTAL(101,Таблица3[3.2.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97.18315789473688</v>
      </c>
      <c r="W217" s="5">
        <f>SUBTOTAL(101,Таблица3[Критерий 4. Удовлетворенность качеством образовательной деятельности организаций])</f>
        <v>272.93210526315795</v>
      </c>
      <c r="X217" s="4">
        <f>SUBTOTAL(101,Таблица3[Индекс по Критерию 4])</f>
        <v>0.90984210526315734</v>
      </c>
      <c r="Y217" s="5">
        <f>SUBTOTAL(101,Таблица3[4.1.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83.211052631578951</v>
      </c>
      <c r="Z217" s="5">
        <f>SUBTOTAL(101,Таблица3[4.2.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93.729473684210518</v>
      </c>
      <c r="AA217" s="5">
        <f>SUBTOTAL(101,Таблица3[4.3.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95.99157894736841</v>
      </c>
    </row>
  </sheetData>
  <sheetProtection algorithmName="SHA-512" hashValue="5RrdB+N5C9xDNZPF/vFAT/HlO8Gy0MuqFu2axOAm7OQggsFKuVCbiO4prnIaxWWDnMPvkNH1ggdPZ4Zgu7yvdg==" saltValue="52ck2Dkl/aFgFNIQio2l1Q==" spinCount="100000" sheet="1" objects="1" scenarios="1" sort="0" autoFilter="0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8"/>
  <sheetViews>
    <sheetView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88.7109375" bestFit="1" customWidth="1"/>
    <col min="3" max="3" width="15.140625" customWidth="1"/>
    <col min="4" max="4" width="17" customWidth="1"/>
    <col min="5" max="5" width="28.42578125" customWidth="1"/>
    <col min="6" max="6" width="15" customWidth="1"/>
    <col min="7" max="7" width="43.140625" customWidth="1"/>
    <col min="8" max="8" width="38.7109375" customWidth="1"/>
    <col min="9" max="9" width="38.140625" customWidth="1"/>
    <col min="10" max="10" width="42.5703125" customWidth="1"/>
    <col min="11" max="11" width="37.85546875" customWidth="1"/>
    <col min="12" max="19" width="26" customWidth="1"/>
    <col min="20" max="20" width="37.42578125" customWidth="1"/>
    <col min="21" max="21" width="15.7109375" customWidth="1"/>
    <col min="22" max="23" width="37.42578125" customWidth="1"/>
    <col min="24" max="28" width="33.42578125" customWidth="1"/>
  </cols>
  <sheetData>
    <row r="1" spans="1:28" s="1" customFormat="1" ht="122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92</v>
      </c>
      <c r="H1" s="9" t="s">
        <v>6</v>
      </c>
      <c r="I1" s="9" t="s">
        <v>93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</row>
    <row r="2" spans="1:28" x14ac:dyDescent="0.25">
      <c r="A2" s="10" t="s">
        <v>26</v>
      </c>
      <c r="B2" s="10" t="s">
        <v>94</v>
      </c>
      <c r="C2" s="11">
        <v>585.79999999999995</v>
      </c>
      <c r="D2" s="11">
        <v>0.96</v>
      </c>
      <c r="E2" s="11">
        <v>32.5</v>
      </c>
      <c r="F2" s="11">
        <v>0.81</v>
      </c>
      <c r="G2" s="11">
        <v>8.5</v>
      </c>
      <c r="H2" s="11">
        <v>10</v>
      </c>
      <c r="I2" s="11">
        <v>9</v>
      </c>
      <c r="J2" s="11">
        <v>5</v>
      </c>
      <c r="K2" s="11">
        <v>53.3</v>
      </c>
      <c r="L2" s="11">
        <v>0.76</v>
      </c>
      <c r="M2" s="11">
        <v>7</v>
      </c>
      <c r="N2" s="11">
        <v>10</v>
      </c>
      <c r="O2" s="11">
        <v>8</v>
      </c>
      <c r="P2" s="11">
        <v>9.5</v>
      </c>
      <c r="Q2" s="11">
        <v>7.8</v>
      </c>
      <c r="R2" s="11">
        <v>6</v>
      </c>
      <c r="S2" s="11">
        <v>5</v>
      </c>
      <c r="T2" s="11">
        <v>200</v>
      </c>
      <c r="U2" s="11">
        <v>1</v>
      </c>
      <c r="V2" s="11">
        <v>100</v>
      </c>
      <c r="W2" s="11">
        <v>100</v>
      </c>
      <c r="X2" s="11">
        <v>300</v>
      </c>
      <c r="Y2" s="11">
        <v>1</v>
      </c>
      <c r="Z2" s="11">
        <v>100</v>
      </c>
      <c r="AA2" s="11">
        <v>100</v>
      </c>
      <c r="AB2" s="11">
        <v>100</v>
      </c>
    </row>
    <row r="3" spans="1:28" x14ac:dyDescent="0.25">
      <c r="A3" s="10" t="s">
        <v>26</v>
      </c>
      <c r="B3" s="10" t="s">
        <v>95</v>
      </c>
      <c r="C3" s="11">
        <v>573</v>
      </c>
      <c r="D3" s="11">
        <v>0.94</v>
      </c>
      <c r="E3" s="11">
        <v>32.5</v>
      </c>
      <c r="F3" s="11">
        <v>0.81</v>
      </c>
      <c r="G3" s="11">
        <v>8.5</v>
      </c>
      <c r="H3" s="11">
        <v>10</v>
      </c>
      <c r="I3" s="11">
        <v>9</v>
      </c>
      <c r="J3" s="11">
        <v>5</v>
      </c>
      <c r="K3" s="11">
        <v>40.5</v>
      </c>
      <c r="L3" s="11">
        <v>0.57999999999999996</v>
      </c>
      <c r="M3" s="11">
        <v>7.5</v>
      </c>
      <c r="N3" s="11">
        <v>10</v>
      </c>
      <c r="O3" s="11">
        <v>8</v>
      </c>
      <c r="P3" s="11">
        <v>1</v>
      </c>
      <c r="Q3" s="11">
        <v>8</v>
      </c>
      <c r="R3" s="11">
        <v>6</v>
      </c>
      <c r="S3" s="11">
        <v>0</v>
      </c>
      <c r="T3" s="11">
        <v>200</v>
      </c>
      <c r="U3" s="11">
        <v>1</v>
      </c>
      <c r="V3" s="11">
        <v>100</v>
      </c>
      <c r="W3" s="11">
        <v>100</v>
      </c>
      <c r="X3" s="11">
        <v>300</v>
      </c>
      <c r="Y3" s="11">
        <v>1</v>
      </c>
      <c r="Z3" s="11">
        <v>100</v>
      </c>
      <c r="AA3" s="11">
        <v>100</v>
      </c>
      <c r="AB3" s="11">
        <v>100</v>
      </c>
    </row>
    <row r="4" spans="1:28" x14ac:dyDescent="0.25">
      <c r="A4" s="10" t="s">
        <v>26</v>
      </c>
      <c r="B4" s="10" t="s">
        <v>96</v>
      </c>
      <c r="C4" s="11">
        <v>572.20000000000005</v>
      </c>
      <c r="D4" s="11">
        <v>0.94</v>
      </c>
      <c r="E4" s="11">
        <v>32.5</v>
      </c>
      <c r="F4" s="11">
        <v>0.81</v>
      </c>
      <c r="G4" s="11">
        <v>10</v>
      </c>
      <c r="H4" s="11">
        <v>9</v>
      </c>
      <c r="I4" s="11">
        <v>10</v>
      </c>
      <c r="J4" s="11">
        <v>3.5</v>
      </c>
      <c r="K4" s="11">
        <v>39.700000000000003</v>
      </c>
      <c r="L4" s="11">
        <v>0.56999999999999995</v>
      </c>
      <c r="M4" s="11">
        <v>7.5</v>
      </c>
      <c r="N4" s="11">
        <v>10</v>
      </c>
      <c r="O4" s="11">
        <v>7.6</v>
      </c>
      <c r="P4" s="11">
        <v>1</v>
      </c>
      <c r="Q4" s="11">
        <v>9.6</v>
      </c>
      <c r="R4" s="11">
        <v>2</v>
      </c>
      <c r="S4" s="11">
        <v>2</v>
      </c>
      <c r="T4" s="11">
        <v>200</v>
      </c>
      <c r="U4" s="11">
        <v>1</v>
      </c>
      <c r="V4" s="11">
        <v>100</v>
      </c>
      <c r="W4" s="11">
        <v>100</v>
      </c>
      <c r="X4" s="11">
        <v>300</v>
      </c>
      <c r="Y4" s="11">
        <v>1</v>
      </c>
      <c r="Z4" s="11">
        <v>100</v>
      </c>
      <c r="AA4" s="11">
        <v>100</v>
      </c>
      <c r="AB4" s="11">
        <v>100</v>
      </c>
    </row>
    <row r="5" spans="1:28" x14ac:dyDescent="0.25">
      <c r="A5" s="10" t="s">
        <v>26</v>
      </c>
      <c r="B5" s="10" t="s">
        <v>97</v>
      </c>
      <c r="C5" s="11">
        <v>559.20000000000005</v>
      </c>
      <c r="D5" s="11">
        <v>0.92</v>
      </c>
      <c r="E5" s="11">
        <v>31.2</v>
      </c>
      <c r="F5" s="11">
        <v>0.78</v>
      </c>
      <c r="G5" s="11">
        <v>8</v>
      </c>
      <c r="H5" s="11">
        <v>10</v>
      </c>
      <c r="I5" s="11">
        <v>9</v>
      </c>
      <c r="J5" s="11">
        <v>4.2</v>
      </c>
      <c r="K5" s="11">
        <v>28</v>
      </c>
      <c r="L5" s="11">
        <v>0.4</v>
      </c>
      <c r="M5" s="11">
        <v>5</v>
      </c>
      <c r="N5" s="11">
        <v>10</v>
      </c>
      <c r="O5" s="11">
        <v>4</v>
      </c>
      <c r="P5" s="11">
        <v>0</v>
      </c>
      <c r="Q5" s="11">
        <v>7</v>
      </c>
      <c r="R5" s="11">
        <v>2</v>
      </c>
      <c r="S5" s="11">
        <v>0</v>
      </c>
      <c r="T5" s="11">
        <v>200</v>
      </c>
      <c r="U5" s="11">
        <v>1</v>
      </c>
      <c r="V5" s="11">
        <v>100</v>
      </c>
      <c r="W5" s="11">
        <v>100</v>
      </c>
      <c r="X5" s="11">
        <v>300</v>
      </c>
      <c r="Y5" s="11">
        <v>1</v>
      </c>
      <c r="Z5" s="11">
        <v>100</v>
      </c>
      <c r="AA5" s="11">
        <v>100</v>
      </c>
      <c r="AB5" s="11">
        <v>100</v>
      </c>
    </row>
    <row r="6" spans="1:28" x14ac:dyDescent="0.25">
      <c r="A6" s="10" t="s">
        <v>26</v>
      </c>
      <c r="B6" s="10" t="s">
        <v>98</v>
      </c>
      <c r="C6" s="11">
        <v>534.39999999999986</v>
      </c>
      <c r="D6" s="11">
        <v>0.88</v>
      </c>
      <c r="E6" s="11">
        <v>29</v>
      </c>
      <c r="F6" s="11">
        <v>0.73</v>
      </c>
      <c r="G6" s="11">
        <v>8</v>
      </c>
      <c r="H6" s="11">
        <v>8</v>
      </c>
      <c r="I6" s="11">
        <v>9.9</v>
      </c>
      <c r="J6" s="11">
        <v>3.1</v>
      </c>
      <c r="K6" s="11">
        <v>53.7</v>
      </c>
      <c r="L6" s="11">
        <v>0.77</v>
      </c>
      <c r="M6" s="11">
        <v>7.3</v>
      </c>
      <c r="N6" s="11">
        <v>9.6999999999999993</v>
      </c>
      <c r="O6" s="11">
        <v>7.4</v>
      </c>
      <c r="P6" s="11">
        <v>6</v>
      </c>
      <c r="Q6" s="11">
        <v>8.8000000000000007</v>
      </c>
      <c r="R6" s="11">
        <v>5.5</v>
      </c>
      <c r="S6" s="11">
        <v>9</v>
      </c>
      <c r="T6" s="11">
        <v>189.39999999999998</v>
      </c>
      <c r="U6" s="11">
        <v>0.95</v>
      </c>
      <c r="V6" s="11">
        <v>91.8</v>
      </c>
      <c r="W6" s="11">
        <v>97.6</v>
      </c>
      <c r="X6" s="11">
        <v>262.29999999999995</v>
      </c>
      <c r="Y6" s="11">
        <v>0.87</v>
      </c>
      <c r="Z6" s="11">
        <v>77.599999999999994</v>
      </c>
      <c r="AA6" s="11">
        <v>90.6</v>
      </c>
      <c r="AB6" s="11">
        <v>94.1</v>
      </c>
    </row>
    <row r="7" spans="1:28" x14ac:dyDescent="0.25">
      <c r="A7" s="10" t="s">
        <v>26</v>
      </c>
      <c r="B7" s="10" t="s">
        <v>99</v>
      </c>
      <c r="C7" s="11">
        <v>528.79999999999995</v>
      </c>
      <c r="D7" s="11">
        <v>0.87</v>
      </c>
      <c r="E7" s="11">
        <v>30.9</v>
      </c>
      <c r="F7" s="11">
        <v>0.77</v>
      </c>
      <c r="G7" s="11">
        <v>9.4</v>
      </c>
      <c r="H7" s="11">
        <v>10</v>
      </c>
      <c r="I7" s="11">
        <v>7.8</v>
      </c>
      <c r="J7" s="11">
        <v>3.7</v>
      </c>
      <c r="K7" s="11">
        <v>55.3</v>
      </c>
      <c r="L7" s="11">
        <v>0.79</v>
      </c>
      <c r="M7" s="11">
        <v>5.8</v>
      </c>
      <c r="N7" s="11">
        <v>9.9</v>
      </c>
      <c r="O7" s="11">
        <v>9.8000000000000007</v>
      </c>
      <c r="P7" s="11">
        <v>5.9</v>
      </c>
      <c r="Q7" s="11">
        <v>6.1</v>
      </c>
      <c r="R7" s="11">
        <v>9.8000000000000007</v>
      </c>
      <c r="S7" s="11">
        <v>8</v>
      </c>
      <c r="T7" s="11">
        <v>182</v>
      </c>
      <c r="U7" s="11">
        <v>0.91</v>
      </c>
      <c r="V7" s="11">
        <v>91</v>
      </c>
      <c r="W7" s="11">
        <v>91</v>
      </c>
      <c r="X7" s="11">
        <v>260.60000000000002</v>
      </c>
      <c r="Y7" s="11">
        <v>0.87</v>
      </c>
      <c r="Z7" s="11">
        <v>76.400000000000006</v>
      </c>
      <c r="AA7" s="11">
        <v>92.1</v>
      </c>
      <c r="AB7" s="11">
        <v>92.1</v>
      </c>
    </row>
    <row r="8" spans="1:28" x14ac:dyDescent="0.25">
      <c r="A8" s="10" t="s">
        <v>26</v>
      </c>
      <c r="B8" s="10" t="s">
        <v>100</v>
      </c>
      <c r="C8" s="11">
        <v>524.6</v>
      </c>
      <c r="D8" s="11">
        <v>0.86</v>
      </c>
      <c r="E8" s="11">
        <v>29.6</v>
      </c>
      <c r="F8" s="11">
        <v>0.74</v>
      </c>
      <c r="G8" s="11">
        <v>8.5</v>
      </c>
      <c r="H8" s="11">
        <v>8</v>
      </c>
      <c r="I8" s="11">
        <v>10</v>
      </c>
      <c r="J8" s="11">
        <v>3.1</v>
      </c>
      <c r="K8" s="11">
        <v>45</v>
      </c>
      <c r="L8" s="11">
        <v>0.64</v>
      </c>
      <c r="M8" s="11">
        <v>7.5</v>
      </c>
      <c r="N8" s="11">
        <v>10</v>
      </c>
      <c r="O8" s="11">
        <v>7.5</v>
      </c>
      <c r="P8" s="11">
        <v>7.5</v>
      </c>
      <c r="Q8" s="11">
        <v>8</v>
      </c>
      <c r="R8" s="11">
        <v>4.5</v>
      </c>
      <c r="S8" s="11">
        <v>0</v>
      </c>
      <c r="T8" s="11">
        <v>200</v>
      </c>
      <c r="U8" s="11">
        <v>1</v>
      </c>
      <c r="V8" s="11">
        <v>100</v>
      </c>
      <c r="W8" s="11">
        <v>100</v>
      </c>
      <c r="X8" s="11">
        <v>250</v>
      </c>
      <c r="Y8" s="11">
        <v>0.83</v>
      </c>
      <c r="Z8" s="11">
        <v>50</v>
      </c>
      <c r="AA8" s="11">
        <v>100</v>
      </c>
      <c r="AB8" s="11">
        <v>100</v>
      </c>
    </row>
    <row r="9" spans="1:28" x14ac:dyDescent="0.25">
      <c r="A9" s="10" t="s">
        <v>26</v>
      </c>
      <c r="B9" s="10" t="s">
        <v>101</v>
      </c>
      <c r="C9" s="11">
        <v>504.2</v>
      </c>
      <c r="D9" s="11">
        <v>0.83</v>
      </c>
      <c r="E9" s="11">
        <v>29.5</v>
      </c>
      <c r="F9" s="11">
        <v>0.74</v>
      </c>
      <c r="G9" s="11">
        <v>8.5</v>
      </c>
      <c r="H9" s="11">
        <v>7.9</v>
      </c>
      <c r="I9" s="11">
        <v>10</v>
      </c>
      <c r="J9" s="11">
        <v>3.1</v>
      </c>
      <c r="K9" s="11">
        <v>33</v>
      </c>
      <c r="L9" s="11">
        <v>0.47</v>
      </c>
      <c r="M9" s="11">
        <v>5.9</v>
      </c>
      <c r="N9" s="11">
        <v>10</v>
      </c>
      <c r="O9" s="11">
        <v>7.8</v>
      </c>
      <c r="P9" s="11">
        <v>1</v>
      </c>
      <c r="Q9" s="11">
        <v>6.8</v>
      </c>
      <c r="R9" s="11">
        <v>1.5</v>
      </c>
      <c r="S9" s="11">
        <v>0</v>
      </c>
      <c r="T9" s="11">
        <v>200</v>
      </c>
      <c r="U9" s="11">
        <v>1</v>
      </c>
      <c r="V9" s="11">
        <v>100</v>
      </c>
      <c r="W9" s="11">
        <v>100</v>
      </c>
      <c r="X9" s="11">
        <v>241.7</v>
      </c>
      <c r="Y9" s="11">
        <v>0.81</v>
      </c>
      <c r="Z9" s="11">
        <v>41.7</v>
      </c>
      <c r="AA9" s="11">
        <v>100</v>
      </c>
      <c r="AB9" s="11">
        <v>100</v>
      </c>
    </row>
    <row r="10" spans="1:28" x14ac:dyDescent="0.25">
      <c r="A10" s="10" t="s">
        <v>26</v>
      </c>
      <c r="B10" s="10" t="s">
        <v>102</v>
      </c>
      <c r="C10" s="11">
        <v>502.1</v>
      </c>
      <c r="D10" s="11">
        <v>0.82</v>
      </c>
      <c r="E10" s="11">
        <v>32</v>
      </c>
      <c r="F10" s="11">
        <v>0.8</v>
      </c>
      <c r="G10" s="11">
        <v>9</v>
      </c>
      <c r="H10" s="11">
        <v>9</v>
      </c>
      <c r="I10" s="11">
        <v>9</v>
      </c>
      <c r="J10" s="11">
        <v>5</v>
      </c>
      <c r="K10" s="11">
        <v>30.099999999999998</v>
      </c>
      <c r="L10" s="11">
        <v>0.43</v>
      </c>
      <c r="M10" s="11">
        <v>4.9000000000000004</v>
      </c>
      <c r="N10" s="11">
        <v>10</v>
      </c>
      <c r="O10" s="11">
        <v>7.6</v>
      </c>
      <c r="P10" s="11">
        <v>2.4</v>
      </c>
      <c r="Q10" s="11">
        <v>2</v>
      </c>
      <c r="R10" s="11">
        <v>1.2</v>
      </c>
      <c r="S10" s="11">
        <v>2</v>
      </c>
      <c r="T10" s="11">
        <v>200</v>
      </c>
      <c r="U10" s="11">
        <v>1</v>
      </c>
      <c r="V10" s="11">
        <v>100</v>
      </c>
      <c r="W10" s="11">
        <v>100</v>
      </c>
      <c r="X10" s="11">
        <v>240</v>
      </c>
      <c r="Y10" s="11">
        <v>0.8</v>
      </c>
      <c r="Z10" s="11">
        <v>40</v>
      </c>
      <c r="AA10" s="11">
        <v>100</v>
      </c>
      <c r="AB10" s="11">
        <v>100</v>
      </c>
    </row>
    <row r="11" spans="1:28" x14ac:dyDescent="0.25">
      <c r="A11" s="10" t="s">
        <v>26</v>
      </c>
      <c r="B11" s="10" t="s">
        <v>103</v>
      </c>
      <c r="C11" s="11">
        <v>460.7</v>
      </c>
      <c r="D11" s="11">
        <v>0.76</v>
      </c>
      <c r="E11" s="11">
        <v>30.5</v>
      </c>
      <c r="F11" s="11">
        <v>0.76</v>
      </c>
      <c r="G11" s="11">
        <v>8.5</v>
      </c>
      <c r="H11" s="11">
        <v>8</v>
      </c>
      <c r="I11" s="11">
        <v>9</v>
      </c>
      <c r="J11" s="11">
        <v>5</v>
      </c>
      <c r="K11" s="11">
        <v>30.2</v>
      </c>
      <c r="L11" s="11">
        <v>0.43</v>
      </c>
      <c r="M11" s="11">
        <v>4.5</v>
      </c>
      <c r="N11" s="11">
        <v>9</v>
      </c>
      <c r="O11" s="11">
        <v>4</v>
      </c>
      <c r="P11" s="11">
        <v>7</v>
      </c>
      <c r="Q11" s="11">
        <v>2.7</v>
      </c>
      <c r="R11" s="11">
        <v>1</v>
      </c>
      <c r="S11" s="11">
        <v>2</v>
      </c>
      <c r="T11" s="11">
        <v>200</v>
      </c>
      <c r="U11" s="11">
        <v>1</v>
      </c>
      <c r="V11" s="11">
        <v>100</v>
      </c>
      <c r="W11" s="11">
        <v>100</v>
      </c>
      <c r="X11" s="11">
        <v>200</v>
      </c>
      <c r="Y11" s="11">
        <v>0.67</v>
      </c>
      <c r="Z11" s="11">
        <v>0</v>
      </c>
      <c r="AA11" s="11">
        <v>100</v>
      </c>
      <c r="AB11" s="11">
        <v>100</v>
      </c>
    </row>
    <row r="12" spans="1:28" x14ac:dyDescent="0.25">
      <c r="A12" s="10" t="s">
        <v>104</v>
      </c>
      <c r="B12" s="10" t="s">
        <v>105</v>
      </c>
      <c r="C12" s="11">
        <v>573.9</v>
      </c>
      <c r="D12" s="11">
        <v>0.94</v>
      </c>
      <c r="E12" s="11">
        <v>27.8</v>
      </c>
      <c r="F12" s="11">
        <v>0.7</v>
      </c>
      <c r="G12" s="11">
        <v>7.3</v>
      </c>
      <c r="H12" s="11">
        <v>8</v>
      </c>
      <c r="I12" s="11">
        <v>8.6999999999999993</v>
      </c>
      <c r="J12" s="11">
        <v>3.8</v>
      </c>
      <c r="K12" s="11">
        <v>46.1</v>
      </c>
      <c r="L12" s="11">
        <v>0.66</v>
      </c>
      <c r="M12" s="11">
        <v>7.5</v>
      </c>
      <c r="N12" s="11">
        <v>10</v>
      </c>
      <c r="O12" s="11">
        <v>10</v>
      </c>
      <c r="P12" s="11">
        <v>5.9</v>
      </c>
      <c r="Q12" s="11">
        <v>7.7</v>
      </c>
      <c r="R12" s="11">
        <v>1</v>
      </c>
      <c r="S12" s="11">
        <v>4</v>
      </c>
      <c r="T12" s="11">
        <v>200</v>
      </c>
      <c r="U12" s="11">
        <v>1</v>
      </c>
      <c r="V12" s="11">
        <v>100</v>
      </c>
      <c r="W12" s="11">
        <v>100</v>
      </c>
      <c r="X12" s="11">
        <v>300</v>
      </c>
      <c r="Y12" s="11">
        <v>1</v>
      </c>
      <c r="Z12" s="11">
        <v>100</v>
      </c>
      <c r="AA12" s="11">
        <v>100</v>
      </c>
      <c r="AB12" s="11">
        <v>100</v>
      </c>
    </row>
    <row r="13" spans="1:28" x14ac:dyDescent="0.25">
      <c r="A13" s="10" t="s">
        <v>104</v>
      </c>
      <c r="B13" s="10" t="s">
        <v>106</v>
      </c>
      <c r="C13" s="11">
        <v>573.29999999999995</v>
      </c>
      <c r="D13" s="11">
        <v>0.94</v>
      </c>
      <c r="E13" s="11">
        <v>29.6</v>
      </c>
      <c r="F13" s="11">
        <v>0.74</v>
      </c>
      <c r="G13" s="11">
        <v>7.8</v>
      </c>
      <c r="H13" s="11">
        <v>9.5</v>
      </c>
      <c r="I13" s="11">
        <v>9.3000000000000007</v>
      </c>
      <c r="J13" s="11">
        <v>3</v>
      </c>
      <c r="K13" s="11">
        <v>58.499999999999993</v>
      </c>
      <c r="L13" s="11">
        <v>0.84</v>
      </c>
      <c r="M13" s="11">
        <v>8.4</v>
      </c>
      <c r="N13" s="11">
        <v>10</v>
      </c>
      <c r="O13" s="11">
        <v>8</v>
      </c>
      <c r="P13" s="11">
        <v>9.9</v>
      </c>
      <c r="Q13" s="11">
        <v>7.3</v>
      </c>
      <c r="R13" s="11">
        <v>5.9</v>
      </c>
      <c r="S13" s="11">
        <v>9</v>
      </c>
      <c r="T13" s="11">
        <v>196.3</v>
      </c>
      <c r="U13" s="11">
        <v>0.98</v>
      </c>
      <c r="V13" s="11">
        <v>96.3</v>
      </c>
      <c r="W13" s="11">
        <v>100</v>
      </c>
      <c r="X13" s="11">
        <v>288.89999999999998</v>
      </c>
      <c r="Y13" s="11">
        <v>0.96</v>
      </c>
      <c r="Z13" s="11">
        <v>92.6</v>
      </c>
      <c r="AA13" s="11">
        <v>96.3</v>
      </c>
      <c r="AB13" s="11">
        <v>100</v>
      </c>
    </row>
    <row r="14" spans="1:28" x14ac:dyDescent="0.25">
      <c r="A14" s="10" t="s">
        <v>104</v>
      </c>
      <c r="B14" s="10" t="s">
        <v>107</v>
      </c>
      <c r="C14" s="11">
        <v>553.09999999999991</v>
      </c>
      <c r="D14" s="11">
        <v>0.91</v>
      </c>
      <c r="E14" s="11">
        <v>22.1</v>
      </c>
      <c r="F14" s="11">
        <v>0.55000000000000004</v>
      </c>
      <c r="G14" s="11">
        <v>5.9</v>
      </c>
      <c r="H14" s="11">
        <v>4.5</v>
      </c>
      <c r="I14" s="11">
        <v>8.9</v>
      </c>
      <c r="J14" s="11">
        <v>2.8</v>
      </c>
      <c r="K14" s="11">
        <v>57.4</v>
      </c>
      <c r="L14" s="11">
        <v>0.82</v>
      </c>
      <c r="M14" s="11">
        <v>10</v>
      </c>
      <c r="N14" s="11">
        <v>10</v>
      </c>
      <c r="O14" s="11">
        <v>7.7</v>
      </c>
      <c r="P14" s="11">
        <v>9.1</v>
      </c>
      <c r="Q14" s="11">
        <v>7.4</v>
      </c>
      <c r="R14" s="11">
        <v>5.2</v>
      </c>
      <c r="S14" s="11">
        <v>8</v>
      </c>
      <c r="T14" s="11">
        <v>194.2</v>
      </c>
      <c r="U14" s="11">
        <v>0.97</v>
      </c>
      <c r="V14" s="11">
        <v>97.1</v>
      </c>
      <c r="W14" s="11">
        <v>97.1</v>
      </c>
      <c r="X14" s="11">
        <v>279.39999999999998</v>
      </c>
      <c r="Y14" s="11">
        <v>0.93</v>
      </c>
      <c r="Z14" s="11">
        <v>97.1</v>
      </c>
      <c r="AA14" s="11">
        <v>88.2</v>
      </c>
      <c r="AB14" s="11">
        <v>94.1</v>
      </c>
    </row>
    <row r="15" spans="1:28" x14ac:dyDescent="0.25">
      <c r="A15" s="10" t="s">
        <v>104</v>
      </c>
      <c r="B15" s="10" t="s">
        <v>108</v>
      </c>
      <c r="C15" s="11">
        <v>552.20000000000005</v>
      </c>
      <c r="D15" s="11">
        <v>0.91</v>
      </c>
      <c r="E15" s="11">
        <v>26.3</v>
      </c>
      <c r="F15" s="11">
        <v>0.66</v>
      </c>
      <c r="G15" s="11">
        <v>7</v>
      </c>
      <c r="H15" s="11">
        <v>7</v>
      </c>
      <c r="I15" s="11">
        <v>8.6999999999999993</v>
      </c>
      <c r="J15" s="11">
        <v>3.6</v>
      </c>
      <c r="K15" s="11">
        <v>44.6</v>
      </c>
      <c r="L15" s="11">
        <v>0.64</v>
      </c>
      <c r="M15" s="11">
        <v>6.8</v>
      </c>
      <c r="N15" s="11">
        <v>10</v>
      </c>
      <c r="O15" s="11">
        <v>8</v>
      </c>
      <c r="P15" s="11">
        <v>5.4</v>
      </c>
      <c r="Q15" s="11">
        <v>6.5</v>
      </c>
      <c r="R15" s="11">
        <v>5.9</v>
      </c>
      <c r="S15" s="11">
        <v>2</v>
      </c>
      <c r="T15" s="11">
        <v>200</v>
      </c>
      <c r="U15" s="11">
        <v>1</v>
      </c>
      <c r="V15" s="11">
        <v>100</v>
      </c>
      <c r="W15" s="11">
        <v>100</v>
      </c>
      <c r="X15" s="11">
        <v>281.3</v>
      </c>
      <c r="Y15" s="11">
        <v>0.94</v>
      </c>
      <c r="Z15" s="11">
        <v>81.3</v>
      </c>
      <c r="AA15" s="11">
        <v>100</v>
      </c>
      <c r="AB15" s="11">
        <v>100</v>
      </c>
    </row>
    <row r="16" spans="1:28" x14ac:dyDescent="0.25">
      <c r="A16" s="10" t="s">
        <v>104</v>
      </c>
      <c r="B16" s="10" t="s">
        <v>109</v>
      </c>
      <c r="C16" s="11">
        <v>536.20000000000005</v>
      </c>
      <c r="D16" s="11">
        <v>0.88</v>
      </c>
      <c r="E16" s="11">
        <v>29.299999999999997</v>
      </c>
      <c r="F16" s="11">
        <v>0.73</v>
      </c>
      <c r="G16" s="11">
        <v>7.9</v>
      </c>
      <c r="H16" s="11">
        <v>9.6</v>
      </c>
      <c r="I16" s="11">
        <v>9.4</v>
      </c>
      <c r="J16" s="11">
        <v>2.4</v>
      </c>
      <c r="K16" s="11">
        <v>58</v>
      </c>
      <c r="L16" s="11">
        <v>0.83</v>
      </c>
      <c r="M16" s="11">
        <v>6.3</v>
      </c>
      <c r="N16" s="11">
        <v>7.9</v>
      </c>
      <c r="O16" s="11">
        <v>7.6</v>
      </c>
      <c r="P16" s="11">
        <v>9.9</v>
      </c>
      <c r="Q16" s="11">
        <v>7.6</v>
      </c>
      <c r="R16" s="11">
        <v>9.6999999999999993</v>
      </c>
      <c r="S16" s="11">
        <v>9</v>
      </c>
      <c r="T16" s="11">
        <v>187.4</v>
      </c>
      <c r="U16" s="11">
        <v>0.94</v>
      </c>
      <c r="V16" s="11">
        <v>93.7</v>
      </c>
      <c r="W16" s="11">
        <v>93.7</v>
      </c>
      <c r="X16" s="11">
        <v>261.5</v>
      </c>
      <c r="Y16" s="11">
        <v>0.87</v>
      </c>
      <c r="Z16" s="11">
        <v>81.099999999999994</v>
      </c>
      <c r="AA16" s="11">
        <v>89.8</v>
      </c>
      <c r="AB16" s="11">
        <v>90.6</v>
      </c>
    </row>
    <row r="17" spans="1:28" x14ac:dyDescent="0.25">
      <c r="A17" s="10" t="s">
        <v>104</v>
      </c>
      <c r="B17" s="10" t="s">
        <v>110</v>
      </c>
      <c r="C17" s="11">
        <v>534.5</v>
      </c>
      <c r="D17" s="11">
        <v>0.88</v>
      </c>
      <c r="E17" s="11">
        <v>27.5</v>
      </c>
      <c r="F17" s="11">
        <v>0.69</v>
      </c>
      <c r="G17" s="11">
        <v>7.2</v>
      </c>
      <c r="H17" s="11">
        <v>6.7</v>
      </c>
      <c r="I17" s="11">
        <v>9</v>
      </c>
      <c r="J17" s="11">
        <v>4.5999999999999996</v>
      </c>
      <c r="K17" s="11">
        <v>44.5</v>
      </c>
      <c r="L17" s="11">
        <v>0.64</v>
      </c>
      <c r="M17" s="11">
        <v>5.2</v>
      </c>
      <c r="N17" s="11">
        <v>9.9</v>
      </c>
      <c r="O17" s="11">
        <v>7.9</v>
      </c>
      <c r="P17" s="11">
        <v>3.6</v>
      </c>
      <c r="Q17" s="11">
        <v>9.9</v>
      </c>
      <c r="R17" s="11">
        <v>6</v>
      </c>
      <c r="S17" s="11">
        <v>2</v>
      </c>
      <c r="T17" s="11">
        <v>200</v>
      </c>
      <c r="U17" s="11">
        <v>1</v>
      </c>
      <c r="V17" s="11">
        <v>100</v>
      </c>
      <c r="W17" s="11">
        <v>100</v>
      </c>
      <c r="X17" s="11">
        <v>262.5</v>
      </c>
      <c r="Y17" s="11">
        <v>0.88</v>
      </c>
      <c r="Z17" s="11">
        <v>68.8</v>
      </c>
      <c r="AA17" s="11">
        <v>97.9</v>
      </c>
      <c r="AB17" s="11">
        <v>95.8</v>
      </c>
    </row>
    <row r="18" spans="1:28" x14ac:dyDescent="0.25">
      <c r="A18" s="10" t="s">
        <v>104</v>
      </c>
      <c r="B18" s="10" t="s">
        <v>111</v>
      </c>
      <c r="C18" s="11">
        <v>528.6</v>
      </c>
      <c r="D18" s="11">
        <v>0.87</v>
      </c>
      <c r="E18" s="11">
        <v>31.3</v>
      </c>
      <c r="F18" s="11">
        <v>0.78</v>
      </c>
      <c r="G18" s="11">
        <v>8.5</v>
      </c>
      <c r="H18" s="11">
        <v>10</v>
      </c>
      <c r="I18" s="11">
        <v>9</v>
      </c>
      <c r="J18" s="11">
        <v>3.8</v>
      </c>
      <c r="K18" s="11">
        <v>47.3</v>
      </c>
      <c r="L18" s="11">
        <v>0.68</v>
      </c>
      <c r="M18" s="11">
        <v>7.5</v>
      </c>
      <c r="N18" s="11">
        <v>10</v>
      </c>
      <c r="O18" s="11">
        <v>8</v>
      </c>
      <c r="P18" s="11">
        <v>9</v>
      </c>
      <c r="Q18" s="11">
        <v>6.3</v>
      </c>
      <c r="R18" s="11">
        <v>4.5</v>
      </c>
      <c r="S18" s="11">
        <v>2</v>
      </c>
      <c r="T18" s="11">
        <v>200</v>
      </c>
      <c r="U18" s="11">
        <v>1</v>
      </c>
      <c r="V18" s="11">
        <v>100</v>
      </c>
      <c r="W18" s="11">
        <v>100</v>
      </c>
      <c r="X18" s="11">
        <v>250</v>
      </c>
      <c r="Y18" s="11">
        <v>0.83</v>
      </c>
      <c r="Z18" s="11">
        <v>50</v>
      </c>
      <c r="AA18" s="11">
        <v>100</v>
      </c>
      <c r="AB18" s="11">
        <v>100</v>
      </c>
    </row>
    <row r="19" spans="1:28" x14ac:dyDescent="0.25">
      <c r="A19" s="10" t="s">
        <v>104</v>
      </c>
      <c r="B19" s="10" t="s">
        <v>112</v>
      </c>
      <c r="C19" s="11">
        <v>506.2</v>
      </c>
      <c r="D19" s="11">
        <v>0.83</v>
      </c>
      <c r="E19" s="11">
        <v>26.5</v>
      </c>
      <c r="F19" s="11">
        <v>0.66</v>
      </c>
      <c r="G19" s="11">
        <v>6.8</v>
      </c>
      <c r="H19" s="11">
        <v>7.1</v>
      </c>
      <c r="I19" s="11">
        <v>9.3000000000000007</v>
      </c>
      <c r="J19" s="11">
        <v>3.3</v>
      </c>
      <c r="K19" s="11">
        <v>46.300000000000004</v>
      </c>
      <c r="L19" s="11">
        <v>0.66</v>
      </c>
      <c r="M19" s="11">
        <v>7.7</v>
      </c>
      <c r="N19" s="11">
        <v>9.9</v>
      </c>
      <c r="O19" s="11">
        <v>7.3</v>
      </c>
      <c r="P19" s="11">
        <v>9.3000000000000007</v>
      </c>
      <c r="Q19" s="11">
        <v>7.6</v>
      </c>
      <c r="R19" s="11">
        <v>1.5</v>
      </c>
      <c r="S19" s="11">
        <v>3</v>
      </c>
      <c r="T19" s="11">
        <v>185.2</v>
      </c>
      <c r="U19" s="11">
        <v>0.93</v>
      </c>
      <c r="V19" s="11">
        <v>92.6</v>
      </c>
      <c r="W19" s="11">
        <v>92.6</v>
      </c>
      <c r="X19" s="11">
        <v>248.2</v>
      </c>
      <c r="Y19" s="11">
        <v>0.83</v>
      </c>
      <c r="Z19" s="11">
        <v>66.7</v>
      </c>
      <c r="AA19" s="11">
        <v>85.2</v>
      </c>
      <c r="AB19" s="11">
        <v>96.3</v>
      </c>
    </row>
    <row r="20" spans="1:28" x14ac:dyDescent="0.25">
      <c r="A20" s="10" t="s">
        <v>104</v>
      </c>
      <c r="B20" s="10" t="s">
        <v>113</v>
      </c>
      <c r="C20" s="11">
        <v>503.2</v>
      </c>
      <c r="D20" s="11">
        <v>0.82</v>
      </c>
      <c r="E20" s="11">
        <v>25.6</v>
      </c>
      <c r="F20" s="11">
        <v>0.64</v>
      </c>
      <c r="G20" s="11">
        <v>7.2</v>
      </c>
      <c r="H20" s="11">
        <v>7.6</v>
      </c>
      <c r="I20" s="11">
        <v>9.3000000000000007</v>
      </c>
      <c r="J20" s="11">
        <v>1.5</v>
      </c>
      <c r="K20" s="11">
        <v>37.6</v>
      </c>
      <c r="L20" s="11">
        <v>0.54</v>
      </c>
      <c r="M20" s="11">
        <v>5.2</v>
      </c>
      <c r="N20" s="11">
        <v>9.9</v>
      </c>
      <c r="O20" s="11">
        <v>7.8</v>
      </c>
      <c r="P20" s="11">
        <v>4.8</v>
      </c>
      <c r="Q20" s="11">
        <v>6.9</v>
      </c>
      <c r="R20" s="11">
        <v>1</v>
      </c>
      <c r="S20" s="11">
        <v>2</v>
      </c>
      <c r="T20" s="11">
        <v>200</v>
      </c>
      <c r="U20" s="11">
        <v>1</v>
      </c>
      <c r="V20" s="11">
        <v>100</v>
      </c>
      <c r="W20" s="11">
        <v>100</v>
      </c>
      <c r="X20" s="11">
        <v>240</v>
      </c>
      <c r="Y20" s="11">
        <v>0.8</v>
      </c>
      <c r="Z20" s="11">
        <v>70</v>
      </c>
      <c r="AA20" s="11">
        <v>70</v>
      </c>
      <c r="AB20" s="11">
        <v>100</v>
      </c>
    </row>
    <row r="21" spans="1:28" x14ac:dyDescent="0.25">
      <c r="A21" s="10" t="s">
        <v>104</v>
      </c>
      <c r="B21" s="10" t="s">
        <v>114</v>
      </c>
      <c r="C21" s="11">
        <v>502.3</v>
      </c>
      <c r="D21" s="11">
        <v>0.82</v>
      </c>
      <c r="E21" s="11">
        <v>25.3</v>
      </c>
      <c r="F21" s="11">
        <v>0.63</v>
      </c>
      <c r="G21" s="11">
        <v>6.8</v>
      </c>
      <c r="H21" s="11">
        <v>6.5</v>
      </c>
      <c r="I21" s="11">
        <v>8.6999999999999993</v>
      </c>
      <c r="J21" s="11">
        <v>3.3</v>
      </c>
      <c r="K21" s="11">
        <v>43.699999999999996</v>
      </c>
      <c r="L21" s="11">
        <v>0.62</v>
      </c>
      <c r="M21" s="11">
        <v>7.3</v>
      </c>
      <c r="N21" s="11">
        <v>10</v>
      </c>
      <c r="O21" s="11">
        <v>7.5</v>
      </c>
      <c r="P21" s="11">
        <v>3.4</v>
      </c>
      <c r="Q21" s="11">
        <v>6.7</v>
      </c>
      <c r="R21" s="11">
        <v>5.8</v>
      </c>
      <c r="S21" s="11">
        <v>3</v>
      </c>
      <c r="T21" s="11">
        <v>191.7</v>
      </c>
      <c r="U21" s="11">
        <v>0.96</v>
      </c>
      <c r="V21" s="11">
        <v>91.7</v>
      </c>
      <c r="W21" s="11">
        <v>100</v>
      </c>
      <c r="X21" s="11">
        <v>241.60000000000002</v>
      </c>
      <c r="Y21" s="11">
        <v>0.81</v>
      </c>
      <c r="Z21" s="11">
        <v>75</v>
      </c>
      <c r="AA21" s="11">
        <v>83.3</v>
      </c>
      <c r="AB21" s="11">
        <v>83.3</v>
      </c>
    </row>
    <row r="22" spans="1:28" x14ac:dyDescent="0.25">
      <c r="A22" s="10" t="s">
        <v>104</v>
      </c>
      <c r="B22" s="10" t="s">
        <v>115</v>
      </c>
      <c r="C22" s="11">
        <v>488.79999999999995</v>
      </c>
      <c r="D22" s="11">
        <v>0.8</v>
      </c>
      <c r="E22" s="11">
        <v>27.299999999999997</v>
      </c>
      <c r="F22" s="11">
        <v>0.68</v>
      </c>
      <c r="G22" s="11">
        <v>7.1</v>
      </c>
      <c r="H22" s="11">
        <v>8.8000000000000007</v>
      </c>
      <c r="I22" s="11">
        <v>9</v>
      </c>
      <c r="J22" s="11">
        <v>2.4</v>
      </c>
      <c r="K22" s="11">
        <v>47.2</v>
      </c>
      <c r="L22" s="11">
        <v>0.67</v>
      </c>
      <c r="M22" s="11">
        <v>9.8000000000000007</v>
      </c>
      <c r="N22" s="11">
        <v>9.6999999999999993</v>
      </c>
      <c r="O22" s="11">
        <v>7.6</v>
      </c>
      <c r="P22" s="11">
        <v>9.9</v>
      </c>
      <c r="Q22" s="11">
        <v>7.1</v>
      </c>
      <c r="R22" s="11">
        <v>1.1000000000000001</v>
      </c>
      <c r="S22" s="11">
        <v>2</v>
      </c>
      <c r="T22" s="11">
        <v>185.7</v>
      </c>
      <c r="U22" s="11">
        <v>0.93</v>
      </c>
      <c r="V22" s="11">
        <v>95.2</v>
      </c>
      <c r="W22" s="11">
        <v>90.5</v>
      </c>
      <c r="X22" s="11">
        <v>228.6</v>
      </c>
      <c r="Y22" s="11">
        <v>0.76</v>
      </c>
      <c r="Z22" s="11">
        <v>76.2</v>
      </c>
      <c r="AA22" s="11">
        <v>81</v>
      </c>
      <c r="AB22" s="11">
        <v>71.400000000000006</v>
      </c>
    </row>
    <row r="23" spans="1:28" x14ac:dyDescent="0.25">
      <c r="A23" s="10" t="s">
        <v>104</v>
      </c>
      <c r="B23" s="10" t="s">
        <v>116</v>
      </c>
      <c r="C23" s="11">
        <v>484.8</v>
      </c>
      <c r="D23" s="11">
        <v>0.79</v>
      </c>
      <c r="E23" s="11">
        <v>27.799999999999997</v>
      </c>
      <c r="F23" s="11">
        <v>0.7</v>
      </c>
      <c r="G23" s="11">
        <v>7.1</v>
      </c>
      <c r="H23" s="11">
        <v>8.9</v>
      </c>
      <c r="I23" s="11">
        <v>8.9</v>
      </c>
      <c r="J23" s="11">
        <v>2.9</v>
      </c>
      <c r="K23" s="11">
        <v>33.200000000000003</v>
      </c>
      <c r="L23" s="11">
        <v>0.47</v>
      </c>
      <c r="M23" s="11">
        <v>5.5</v>
      </c>
      <c r="N23" s="11">
        <v>10</v>
      </c>
      <c r="O23" s="11">
        <v>7.5</v>
      </c>
      <c r="P23" s="11">
        <v>0.1</v>
      </c>
      <c r="Q23" s="11">
        <v>5.6</v>
      </c>
      <c r="R23" s="11">
        <v>1.5</v>
      </c>
      <c r="S23" s="11">
        <v>3</v>
      </c>
      <c r="T23" s="11">
        <v>181</v>
      </c>
      <c r="U23" s="11">
        <v>0.91</v>
      </c>
      <c r="V23" s="11">
        <v>90.5</v>
      </c>
      <c r="W23" s="11">
        <v>90.5</v>
      </c>
      <c r="X23" s="11">
        <v>242.8</v>
      </c>
      <c r="Y23" s="11">
        <v>0.81</v>
      </c>
      <c r="Z23" s="11">
        <v>47.6</v>
      </c>
      <c r="AA23" s="11">
        <v>95.2</v>
      </c>
      <c r="AB23" s="11">
        <v>100</v>
      </c>
    </row>
    <row r="24" spans="1:28" x14ac:dyDescent="0.25">
      <c r="A24" s="10" t="s">
        <v>104</v>
      </c>
      <c r="B24" s="10" t="s">
        <v>117</v>
      </c>
      <c r="C24" s="11">
        <v>483.70000000000005</v>
      </c>
      <c r="D24" s="11">
        <v>0.79</v>
      </c>
      <c r="E24" s="11">
        <v>23.299999999999997</v>
      </c>
      <c r="F24" s="11">
        <v>0.57999999999999996</v>
      </c>
      <c r="G24" s="11">
        <v>6.7</v>
      </c>
      <c r="H24" s="11">
        <v>5.7</v>
      </c>
      <c r="I24" s="11">
        <v>8.5</v>
      </c>
      <c r="J24" s="11">
        <v>2.4</v>
      </c>
      <c r="K24" s="11">
        <v>44.9</v>
      </c>
      <c r="L24" s="11">
        <v>0.64</v>
      </c>
      <c r="M24" s="11">
        <v>6.7</v>
      </c>
      <c r="N24" s="11">
        <v>9.8000000000000007</v>
      </c>
      <c r="O24" s="11">
        <v>7.3</v>
      </c>
      <c r="P24" s="11">
        <v>9.6999999999999993</v>
      </c>
      <c r="Q24" s="11">
        <v>7.1</v>
      </c>
      <c r="R24" s="11">
        <v>1.3</v>
      </c>
      <c r="S24" s="11">
        <v>3</v>
      </c>
      <c r="T24" s="11">
        <v>184.60000000000002</v>
      </c>
      <c r="U24" s="11">
        <v>0.92</v>
      </c>
      <c r="V24" s="11">
        <v>87.2</v>
      </c>
      <c r="W24" s="11">
        <v>97.4</v>
      </c>
      <c r="X24" s="11">
        <v>230.9</v>
      </c>
      <c r="Y24" s="11">
        <v>0.77</v>
      </c>
      <c r="Z24" s="11">
        <v>66.7</v>
      </c>
      <c r="AA24" s="11">
        <v>82.1</v>
      </c>
      <c r="AB24" s="11">
        <v>82.1</v>
      </c>
    </row>
    <row r="25" spans="1:28" x14ac:dyDescent="0.25">
      <c r="A25" s="10" t="s">
        <v>118</v>
      </c>
      <c r="B25" s="10" t="s">
        <v>119</v>
      </c>
      <c r="C25" s="11">
        <v>588.5</v>
      </c>
      <c r="D25" s="11">
        <v>0.96</v>
      </c>
      <c r="E25" s="11">
        <v>37.5</v>
      </c>
      <c r="F25" s="11">
        <v>0.94</v>
      </c>
      <c r="G25" s="11">
        <v>10</v>
      </c>
      <c r="H25" s="11">
        <v>9</v>
      </c>
      <c r="I25" s="11">
        <v>8.9</v>
      </c>
      <c r="J25" s="11">
        <v>9.6</v>
      </c>
      <c r="K25" s="11">
        <v>65.599999999999994</v>
      </c>
      <c r="L25" s="11">
        <v>0.94</v>
      </c>
      <c r="M25" s="11">
        <v>7.4</v>
      </c>
      <c r="N25" s="11">
        <v>10</v>
      </c>
      <c r="O25" s="11">
        <v>9.9</v>
      </c>
      <c r="P25" s="11">
        <v>10</v>
      </c>
      <c r="Q25" s="11">
        <v>8.4</v>
      </c>
      <c r="R25" s="11">
        <v>9.9</v>
      </c>
      <c r="S25" s="11">
        <v>10</v>
      </c>
      <c r="T25" s="11">
        <v>196.5</v>
      </c>
      <c r="U25" s="11">
        <v>0.98</v>
      </c>
      <c r="V25" s="11">
        <v>97</v>
      </c>
      <c r="W25" s="11">
        <v>99.5</v>
      </c>
      <c r="X25" s="11">
        <v>288.89999999999998</v>
      </c>
      <c r="Y25" s="11">
        <v>0.96</v>
      </c>
      <c r="Z25" s="11">
        <v>94.9</v>
      </c>
      <c r="AA25" s="11">
        <v>96</v>
      </c>
      <c r="AB25" s="11">
        <v>98</v>
      </c>
    </row>
    <row r="26" spans="1:28" x14ac:dyDescent="0.25">
      <c r="A26" s="10" t="s">
        <v>118</v>
      </c>
      <c r="B26" s="10" t="s">
        <v>120</v>
      </c>
      <c r="C26" s="11">
        <v>583.6</v>
      </c>
      <c r="D26" s="11">
        <v>0.96</v>
      </c>
      <c r="E26" s="11">
        <v>26.4</v>
      </c>
      <c r="F26" s="11">
        <v>0.66</v>
      </c>
      <c r="G26" s="11">
        <v>8.5</v>
      </c>
      <c r="H26" s="11">
        <v>3</v>
      </c>
      <c r="I26" s="11">
        <v>10</v>
      </c>
      <c r="J26" s="11">
        <v>4.9000000000000004</v>
      </c>
      <c r="K26" s="11">
        <v>57.2</v>
      </c>
      <c r="L26" s="11">
        <v>0.82</v>
      </c>
      <c r="M26" s="11">
        <v>7.5</v>
      </c>
      <c r="N26" s="11">
        <v>10</v>
      </c>
      <c r="O26" s="11">
        <v>8</v>
      </c>
      <c r="P26" s="11">
        <v>10</v>
      </c>
      <c r="Q26" s="11">
        <v>9.6999999999999993</v>
      </c>
      <c r="R26" s="11">
        <v>2</v>
      </c>
      <c r="S26" s="11">
        <v>10</v>
      </c>
      <c r="T26" s="11">
        <v>200</v>
      </c>
      <c r="U26" s="11">
        <v>1</v>
      </c>
      <c r="V26" s="11">
        <v>100</v>
      </c>
      <c r="W26" s="11">
        <v>100</v>
      </c>
      <c r="X26" s="11">
        <v>300</v>
      </c>
      <c r="Y26" s="11">
        <v>1</v>
      </c>
      <c r="Z26" s="11">
        <v>100</v>
      </c>
      <c r="AA26" s="11">
        <v>100</v>
      </c>
      <c r="AB26" s="11">
        <v>100</v>
      </c>
    </row>
    <row r="27" spans="1:28" x14ac:dyDescent="0.25">
      <c r="A27" s="10" t="s">
        <v>118</v>
      </c>
      <c r="B27" s="10" t="s">
        <v>121</v>
      </c>
      <c r="C27" s="11">
        <v>557.4</v>
      </c>
      <c r="D27" s="11">
        <v>0.91</v>
      </c>
      <c r="E27" s="11">
        <v>29.599999999999998</v>
      </c>
      <c r="F27" s="11">
        <v>0.74</v>
      </c>
      <c r="G27" s="11">
        <v>8.8000000000000007</v>
      </c>
      <c r="H27" s="11">
        <v>9.6999999999999993</v>
      </c>
      <c r="I27" s="11">
        <v>8.6999999999999993</v>
      </c>
      <c r="J27" s="11">
        <v>2.4</v>
      </c>
      <c r="K27" s="11">
        <v>48.8</v>
      </c>
      <c r="L27" s="11">
        <v>0.7</v>
      </c>
      <c r="M27" s="11">
        <v>6.5</v>
      </c>
      <c r="N27" s="11">
        <v>8.9</v>
      </c>
      <c r="O27" s="11">
        <v>7.8</v>
      </c>
      <c r="P27" s="11">
        <v>9.4</v>
      </c>
      <c r="Q27" s="11">
        <v>7.3</v>
      </c>
      <c r="R27" s="11">
        <v>1.9</v>
      </c>
      <c r="S27" s="11">
        <v>7</v>
      </c>
      <c r="T27" s="11">
        <v>193</v>
      </c>
      <c r="U27" s="11">
        <v>0.97</v>
      </c>
      <c r="V27" s="11">
        <v>93</v>
      </c>
      <c r="W27" s="11">
        <v>100</v>
      </c>
      <c r="X27" s="11">
        <v>286</v>
      </c>
      <c r="Y27" s="11">
        <v>0.95</v>
      </c>
      <c r="Z27" s="11">
        <v>95.3</v>
      </c>
      <c r="AA27" s="11">
        <v>100</v>
      </c>
      <c r="AB27" s="11">
        <v>90.7</v>
      </c>
    </row>
    <row r="28" spans="1:28" x14ac:dyDescent="0.25">
      <c r="A28" s="10" t="s">
        <v>118</v>
      </c>
      <c r="B28" s="10" t="s">
        <v>122</v>
      </c>
      <c r="C28" s="11">
        <v>506.79999999999995</v>
      </c>
      <c r="D28" s="11">
        <v>0.83</v>
      </c>
      <c r="E28" s="11">
        <v>30.099999999999998</v>
      </c>
      <c r="F28" s="11">
        <v>0.75</v>
      </c>
      <c r="G28" s="11">
        <v>10</v>
      </c>
      <c r="H28" s="11">
        <v>9.9</v>
      </c>
      <c r="I28" s="11">
        <v>7.4</v>
      </c>
      <c r="J28" s="11">
        <v>2.8</v>
      </c>
      <c r="K28" s="11">
        <v>47.3</v>
      </c>
      <c r="L28" s="11">
        <v>0.68</v>
      </c>
      <c r="M28" s="11">
        <v>9.9</v>
      </c>
      <c r="N28" s="11">
        <v>9.6999999999999993</v>
      </c>
      <c r="O28" s="11">
        <v>6.9</v>
      </c>
      <c r="P28" s="11">
        <v>9.9</v>
      </c>
      <c r="Q28" s="11">
        <v>6.8</v>
      </c>
      <c r="R28" s="11">
        <v>1.1000000000000001</v>
      </c>
      <c r="S28" s="11">
        <v>3</v>
      </c>
      <c r="T28" s="11">
        <v>176.5</v>
      </c>
      <c r="U28" s="11">
        <v>0.88</v>
      </c>
      <c r="V28" s="11">
        <v>82.4</v>
      </c>
      <c r="W28" s="11">
        <v>94.1</v>
      </c>
      <c r="X28" s="11">
        <v>252.9</v>
      </c>
      <c r="Y28" s="11">
        <v>0.84</v>
      </c>
      <c r="Z28" s="11">
        <v>88.2</v>
      </c>
      <c r="AA28" s="11">
        <v>70.599999999999994</v>
      </c>
      <c r="AB28" s="11">
        <v>94.1</v>
      </c>
    </row>
    <row r="29" spans="1:28" x14ac:dyDescent="0.25">
      <c r="A29" s="10" t="s">
        <v>28</v>
      </c>
      <c r="B29" s="10" t="s">
        <v>123</v>
      </c>
      <c r="C29" s="11">
        <v>565.20000000000005</v>
      </c>
      <c r="D29" s="11">
        <v>0.93</v>
      </c>
      <c r="E29" s="11">
        <v>31.200000000000003</v>
      </c>
      <c r="F29" s="11">
        <v>0.78</v>
      </c>
      <c r="G29" s="11">
        <v>8.6</v>
      </c>
      <c r="H29" s="11">
        <v>9</v>
      </c>
      <c r="I29" s="11">
        <v>9.1999999999999993</v>
      </c>
      <c r="J29" s="11">
        <v>4.4000000000000004</v>
      </c>
      <c r="K29" s="11">
        <v>49.2</v>
      </c>
      <c r="L29" s="11">
        <v>0.7</v>
      </c>
      <c r="M29" s="11">
        <v>9.9</v>
      </c>
      <c r="N29" s="11">
        <v>9.9</v>
      </c>
      <c r="O29" s="11">
        <v>7.7</v>
      </c>
      <c r="P29" s="11">
        <v>0.8</v>
      </c>
      <c r="Q29" s="11">
        <v>9.1</v>
      </c>
      <c r="R29" s="11">
        <v>9.8000000000000007</v>
      </c>
      <c r="S29" s="11">
        <v>2</v>
      </c>
      <c r="T29" s="11">
        <v>196.2</v>
      </c>
      <c r="U29" s="11">
        <v>0.98</v>
      </c>
      <c r="V29" s="11">
        <v>98.7</v>
      </c>
      <c r="W29" s="11">
        <v>97.5</v>
      </c>
      <c r="X29" s="11">
        <v>288.60000000000002</v>
      </c>
      <c r="Y29" s="11">
        <v>0.96</v>
      </c>
      <c r="Z29" s="11">
        <v>92.4</v>
      </c>
      <c r="AA29" s="11">
        <v>97.5</v>
      </c>
      <c r="AB29" s="11">
        <v>98.7</v>
      </c>
    </row>
    <row r="30" spans="1:28" x14ac:dyDescent="0.25">
      <c r="A30" s="10" t="s">
        <v>28</v>
      </c>
      <c r="B30" s="10" t="s">
        <v>124</v>
      </c>
      <c r="C30" s="11">
        <v>563.29999999999995</v>
      </c>
      <c r="D30" s="11">
        <v>0.92</v>
      </c>
      <c r="E30" s="11">
        <v>28</v>
      </c>
      <c r="F30" s="11">
        <v>0.7</v>
      </c>
      <c r="G30" s="11">
        <v>8.1999999999999993</v>
      </c>
      <c r="H30" s="11">
        <v>7.3</v>
      </c>
      <c r="I30" s="11">
        <v>8.3000000000000007</v>
      </c>
      <c r="J30" s="11">
        <v>4.2</v>
      </c>
      <c r="K30" s="11">
        <v>45.6</v>
      </c>
      <c r="L30" s="11">
        <v>0.65</v>
      </c>
      <c r="M30" s="11">
        <v>9.9</v>
      </c>
      <c r="N30" s="11">
        <v>8.9</v>
      </c>
      <c r="O30" s="11">
        <v>7.9</v>
      </c>
      <c r="P30" s="11">
        <v>0.5</v>
      </c>
      <c r="Q30" s="11">
        <v>9.5</v>
      </c>
      <c r="R30" s="11">
        <v>5.9</v>
      </c>
      <c r="S30" s="11">
        <v>3</v>
      </c>
      <c r="T30" s="11">
        <v>200</v>
      </c>
      <c r="U30" s="11">
        <v>1</v>
      </c>
      <c r="V30" s="11">
        <v>100</v>
      </c>
      <c r="W30" s="11">
        <v>100</v>
      </c>
      <c r="X30" s="11">
        <v>289.7</v>
      </c>
      <c r="Y30" s="11">
        <v>0.97</v>
      </c>
      <c r="Z30" s="11">
        <v>89.7</v>
      </c>
      <c r="AA30" s="11">
        <v>100</v>
      </c>
      <c r="AB30" s="11">
        <v>100</v>
      </c>
    </row>
    <row r="31" spans="1:28" x14ac:dyDescent="0.25">
      <c r="A31" s="10" t="s">
        <v>28</v>
      </c>
      <c r="B31" s="10" t="s">
        <v>125</v>
      </c>
      <c r="C31" s="11">
        <v>548.70000000000005</v>
      </c>
      <c r="D31" s="11">
        <v>0.9</v>
      </c>
      <c r="E31" s="11">
        <v>33.9</v>
      </c>
      <c r="F31" s="11">
        <v>0.85</v>
      </c>
      <c r="G31" s="11">
        <v>9.4</v>
      </c>
      <c r="H31" s="11">
        <v>8.9</v>
      </c>
      <c r="I31" s="11">
        <v>9.1999999999999993</v>
      </c>
      <c r="J31" s="11">
        <v>6.4</v>
      </c>
      <c r="K31" s="11">
        <v>48.5</v>
      </c>
      <c r="L31" s="11">
        <v>0.69</v>
      </c>
      <c r="M31" s="11">
        <v>9.9</v>
      </c>
      <c r="N31" s="11">
        <v>7.9</v>
      </c>
      <c r="O31" s="11">
        <v>7.8</v>
      </c>
      <c r="P31" s="11">
        <v>0.9</v>
      </c>
      <c r="Q31" s="11">
        <v>9.1</v>
      </c>
      <c r="R31" s="11">
        <v>9.9</v>
      </c>
      <c r="S31" s="11">
        <v>3</v>
      </c>
      <c r="T31" s="11">
        <v>192</v>
      </c>
      <c r="U31" s="11">
        <v>0.96</v>
      </c>
      <c r="V31" s="11">
        <v>95.5</v>
      </c>
      <c r="W31" s="11">
        <v>96.5</v>
      </c>
      <c r="X31" s="11">
        <v>274.3</v>
      </c>
      <c r="Y31" s="11">
        <v>0.91</v>
      </c>
      <c r="Z31" s="11">
        <v>85.9</v>
      </c>
      <c r="AA31" s="11">
        <v>92.9</v>
      </c>
      <c r="AB31" s="11">
        <v>95.5</v>
      </c>
    </row>
    <row r="32" spans="1:28" x14ac:dyDescent="0.25">
      <c r="A32" s="10" t="s">
        <v>28</v>
      </c>
      <c r="B32" s="10" t="s">
        <v>126</v>
      </c>
      <c r="C32" s="11">
        <v>548</v>
      </c>
      <c r="D32" s="11">
        <v>0.9</v>
      </c>
      <c r="E32" s="11">
        <v>33.6</v>
      </c>
      <c r="F32" s="11">
        <v>0.84</v>
      </c>
      <c r="G32" s="11">
        <v>9.9</v>
      </c>
      <c r="H32" s="11">
        <v>9.9</v>
      </c>
      <c r="I32" s="11">
        <v>9.1</v>
      </c>
      <c r="J32" s="11">
        <v>4.7</v>
      </c>
      <c r="K32" s="11">
        <v>56.5</v>
      </c>
      <c r="L32" s="11">
        <v>0.81</v>
      </c>
      <c r="M32" s="11">
        <v>7.9</v>
      </c>
      <c r="N32" s="11">
        <v>7.9</v>
      </c>
      <c r="O32" s="11">
        <v>9.6999999999999993</v>
      </c>
      <c r="P32" s="11">
        <v>9.9</v>
      </c>
      <c r="Q32" s="11">
        <v>9.3000000000000007</v>
      </c>
      <c r="R32" s="11">
        <v>9.8000000000000007</v>
      </c>
      <c r="S32" s="11">
        <v>2</v>
      </c>
      <c r="T32" s="11">
        <v>184.2</v>
      </c>
      <c r="U32" s="11">
        <v>0.92</v>
      </c>
      <c r="V32" s="11">
        <v>88.8</v>
      </c>
      <c r="W32" s="11">
        <v>95.4</v>
      </c>
      <c r="X32" s="11">
        <v>273.7</v>
      </c>
      <c r="Y32" s="11">
        <v>0.91</v>
      </c>
      <c r="Z32" s="11">
        <v>85.8</v>
      </c>
      <c r="AA32" s="11">
        <v>93.2</v>
      </c>
      <c r="AB32" s="11">
        <v>94.7</v>
      </c>
    </row>
    <row r="33" spans="1:28" x14ac:dyDescent="0.25">
      <c r="A33" s="10" t="s">
        <v>28</v>
      </c>
      <c r="B33" s="10" t="s">
        <v>127</v>
      </c>
      <c r="C33" s="11">
        <v>537.20000000000005</v>
      </c>
      <c r="D33" s="11">
        <v>0.88</v>
      </c>
      <c r="E33" s="11">
        <v>29.5</v>
      </c>
      <c r="F33" s="11">
        <v>0.74</v>
      </c>
      <c r="G33" s="11">
        <v>9.9</v>
      </c>
      <c r="H33" s="11">
        <v>6.6</v>
      </c>
      <c r="I33" s="11">
        <v>9.5</v>
      </c>
      <c r="J33" s="11">
        <v>3.5</v>
      </c>
      <c r="K33" s="11">
        <v>57</v>
      </c>
      <c r="L33" s="11">
        <v>0.81</v>
      </c>
      <c r="M33" s="11">
        <v>7.9</v>
      </c>
      <c r="N33" s="11">
        <v>7.9</v>
      </c>
      <c r="O33" s="11">
        <v>7.7</v>
      </c>
      <c r="P33" s="11">
        <v>9.9</v>
      </c>
      <c r="Q33" s="11">
        <v>9.8000000000000007</v>
      </c>
      <c r="R33" s="11">
        <v>9.8000000000000007</v>
      </c>
      <c r="S33" s="11">
        <v>4</v>
      </c>
      <c r="T33" s="11">
        <v>183.3</v>
      </c>
      <c r="U33" s="11">
        <v>0.92</v>
      </c>
      <c r="V33" s="11">
        <v>92.7</v>
      </c>
      <c r="W33" s="11">
        <v>90.6</v>
      </c>
      <c r="X33" s="11">
        <v>267.40000000000003</v>
      </c>
      <c r="Y33" s="11">
        <v>0.89</v>
      </c>
      <c r="Z33" s="11">
        <v>86.7</v>
      </c>
      <c r="AA33" s="11">
        <v>88.9</v>
      </c>
      <c r="AB33" s="11">
        <v>91.8</v>
      </c>
    </row>
    <row r="34" spans="1:28" x14ac:dyDescent="0.25">
      <c r="A34" s="10" t="s">
        <v>28</v>
      </c>
      <c r="B34" s="10" t="s">
        <v>128</v>
      </c>
      <c r="C34" s="11">
        <v>529.70000000000005</v>
      </c>
      <c r="D34" s="11">
        <v>0.87</v>
      </c>
      <c r="E34" s="11">
        <v>26.1</v>
      </c>
      <c r="F34" s="11">
        <v>0.65</v>
      </c>
      <c r="G34" s="11">
        <v>7.7</v>
      </c>
      <c r="H34" s="11">
        <v>6.2</v>
      </c>
      <c r="I34" s="11">
        <v>8.6999999999999993</v>
      </c>
      <c r="J34" s="11">
        <v>3.5</v>
      </c>
      <c r="K34" s="11">
        <v>63.599999999999994</v>
      </c>
      <c r="L34" s="11">
        <v>0.91</v>
      </c>
      <c r="M34" s="11">
        <v>7.8</v>
      </c>
      <c r="N34" s="11">
        <v>9.9</v>
      </c>
      <c r="O34" s="11">
        <v>9.4</v>
      </c>
      <c r="P34" s="11">
        <v>7.9</v>
      </c>
      <c r="Q34" s="11">
        <v>9.8000000000000007</v>
      </c>
      <c r="R34" s="11">
        <v>9.8000000000000007</v>
      </c>
      <c r="S34" s="11">
        <v>9</v>
      </c>
      <c r="T34" s="11">
        <v>185.7</v>
      </c>
      <c r="U34" s="11">
        <v>0.93</v>
      </c>
      <c r="V34" s="11">
        <v>92.2</v>
      </c>
      <c r="W34" s="11">
        <v>93.5</v>
      </c>
      <c r="X34" s="11">
        <v>254.3</v>
      </c>
      <c r="Y34" s="11">
        <v>0.85</v>
      </c>
      <c r="Z34" s="11">
        <v>75.2</v>
      </c>
      <c r="AA34" s="11">
        <v>86.9</v>
      </c>
      <c r="AB34" s="11">
        <v>92.2</v>
      </c>
    </row>
    <row r="35" spans="1:28" x14ac:dyDescent="0.25">
      <c r="A35" s="10" t="s">
        <v>129</v>
      </c>
      <c r="B35" s="10" t="s">
        <v>130</v>
      </c>
      <c r="C35" s="11">
        <v>511.49999999999994</v>
      </c>
      <c r="D35" s="11">
        <v>0.84</v>
      </c>
      <c r="E35" s="11">
        <v>32.300000000000004</v>
      </c>
      <c r="F35" s="11">
        <v>0.81</v>
      </c>
      <c r="G35" s="11">
        <v>9.4</v>
      </c>
      <c r="H35" s="11">
        <v>9.9</v>
      </c>
      <c r="I35" s="11">
        <v>9.8000000000000007</v>
      </c>
      <c r="J35" s="11">
        <v>3.2</v>
      </c>
      <c r="K35" s="11">
        <v>52.8</v>
      </c>
      <c r="L35" s="11">
        <v>0.75</v>
      </c>
      <c r="M35" s="11">
        <v>8.3000000000000007</v>
      </c>
      <c r="N35" s="11">
        <v>7.8</v>
      </c>
      <c r="O35" s="11">
        <v>7.4</v>
      </c>
      <c r="P35" s="11">
        <v>9.8000000000000007</v>
      </c>
      <c r="Q35" s="11">
        <v>8.1</v>
      </c>
      <c r="R35" s="11">
        <v>9.4</v>
      </c>
      <c r="S35" s="11">
        <v>2</v>
      </c>
      <c r="T35" s="11">
        <v>175.7</v>
      </c>
      <c r="U35" s="11">
        <v>0.88</v>
      </c>
      <c r="V35" s="11">
        <v>88.6</v>
      </c>
      <c r="W35" s="11">
        <v>87.1</v>
      </c>
      <c r="X35" s="11">
        <v>250.7</v>
      </c>
      <c r="Y35" s="11">
        <v>0.84</v>
      </c>
      <c r="Z35" s="11">
        <v>78.599999999999994</v>
      </c>
      <c r="AA35" s="11">
        <v>85</v>
      </c>
      <c r="AB35" s="11">
        <v>87.1</v>
      </c>
    </row>
    <row r="36" spans="1:28" x14ac:dyDescent="0.25">
      <c r="A36" s="10" t="s">
        <v>129</v>
      </c>
      <c r="B36" s="10" t="s">
        <v>131</v>
      </c>
      <c r="C36" s="11">
        <v>483.8</v>
      </c>
      <c r="D36" s="11">
        <v>0.79</v>
      </c>
      <c r="E36" s="11">
        <v>30.200000000000003</v>
      </c>
      <c r="F36" s="11">
        <v>0.76</v>
      </c>
      <c r="G36" s="11">
        <v>9.1999999999999993</v>
      </c>
      <c r="H36" s="11">
        <v>9.9</v>
      </c>
      <c r="I36" s="11">
        <v>8.8000000000000007</v>
      </c>
      <c r="J36" s="11">
        <v>2.2999999999999998</v>
      </c>
      <c r="K36" s="11">
        <v>63.999999999999993</v>
      </c>
      <c r="L36" s="11">
        <v>0.91</v>
      </c>
      <c r="M36" s="11">
        <v>9.6999999999999993</v>
      </c>
      <c r="N36" s="11">
        <v>7.6</v>
      </c>
      <c r="O36" s="11">
        <v>9.1999999999999993</v>
      </c>
      <c r="P36" s="11">
        <v>9.6999999999999993</v>
      </c>
      <c r="Q36" s="11">
        <v>9.4</v>
      </c>
      <c r="R36" s="11">
        <v>9.4</v>
      </c>
      <c r="S36" s="11">
        <v>9</v>
      </c>
      <c r="T36" s="11">
        <v>174.8</v>
      </c>
      <c r="U36" s="11">
        <v>0.87</v>
      </c>
      <c r="V36" s="11">
        <v>86.9</v>
      </c>
      <c r="W36" s="11">
        <v>87.9</v>
      </c>
      <c r="X36" s="11">
        <v>214.8</v>
      </c>
      <c r="Y36" s="11">
        <v>0.72</v>
      </c>
      <c r="Z36" s="11">
        <v>68</v>
      </c>
      <c r="AA36" s="11">
        <v>73.400000000000006</v>
      </c>
      <c r="AB36" s="11">
        <v>73.400000000000006</v>
      </c>
    </row>
    <row r="37" spans="1:28" x14ac:dyDescent="0.25">
      <c r="A37" s="10" t="s">
        <v>129</v>
      </c>
      <c r="B37" s="10" t="s">
        <v>132</v>
      </c>
      <c r="C37" s="11">
        <v>477.6</v>
      </c>
      <c r="D37" s="11">
        <v>0.78</v>
      </c>
      <c r="E37" s="11">
        <v>30</v>
      </c>
      <c r="F37" s="11">
        <v>0.75</v>
      </c>
      <c r="G37" s="11">
        <v>9.3000000000000007</v>
      </c>
      <c r="H37" s="11">
        <v>9.8000000000000007</v>
      </c>
      <c r="I37" s="11">
        <v>8.6999999999999993</v>
      </c>
      <c r="J37" s="11">
        <v>2.2000000000000002</v>
      </c>
      <c r="K37" s="11">
        <v>57.6</v>
      </c>
      <c r="L37" s="11">
        <v>0.82</v>
      </c>
      <c r="M37" s="11">
        <v>9.1</v>
      </c>
      <c r="N37" s="11">
        <v>7.6</v>
      </c>
      <c r="O37" s="11">
        <v>9.5</v>
      </c>
      <c r="P37" s="11">
        <v>9.6999999999999993</v>
      </c>
      <c r="Q37" s="11">
        <v>6.5</v>
      </c>
      <c r="R37" s="11">
        <v>5.2</v>
      </c>
      <c r="S37" s="11">
        <v>10</v>
      </c>
      <c r="T37" s="11">
        <v>157.80000000000001</v>
      </c>
      <c r="U37" s="11">
        <v>0.79</v>
      </c>
      <c r="V37" s="11">
        <v>73.5</v>
      </c>
      <c r="W37" s="11">
        <v>84.3</v>
      </c>
      <c r="X37" s="11">
        <v>232.20000000000002</v>
      </c>
      <c r="Y37" s="11">
        <v>0.77</v>
      </c>
      <c r="Z37" s="11">
        <v>63.2</v>
      </c>
      <c r="AA37" s="11">
        <v>81.599999999999994</v>
      </c>
      <c r="AB37" s="11">
        <v>87.4</v>
      </c>
    </row>
    <row r="38" spans="1:28" x14ac:dyDescent="0.25">
      <c r="A38" s="10" t="s">
        <v>32</v>
      </c>
      <c r="B38" s="10" t="s">
        <v>133</v>
      </c>
      <c r="C38" s="11">
        <v>582.79999999999995</v>
      </c>
      <c r="D38" s="11">
        <v>0.96</v>
      </c>
      <c r="E38" s="11">
        <v>31.5</v>
      </c>
      <c r="F38" s="11">
        <v>0.79</v>
      </c>
      <c r="G38" s="11">
        <v>7.5</v>
      </c>
      <c r="H38" s="11">
        <v>9</v>
      </c>
      <c r="I38" s="11">
        <v>10</v>
      </c>
      <c r="J38" s="11">
        <v>5</v>
      </c>
      <c r="K38" s="11">
        <v>51.9</v>
      </c>
      <c r="L38" s="11">
        <v>0.74</v>
      </c>
      <c r="M38" s="11">
        <v>9</v>
      </c>
      <c r="N38" s="11">
        <v>10</v>
      </c>
      <c r="O38" s="11">
        <v>8</v>
      </c>
      <c r="P38" s="11">
        <v>5.3</v>
      </c>
      <c r="Q38" s="11">
        <v>6.6</v>
      </c>
      <c r="R38" s="11">
        <v>10</v>
      </c>
      <c r="S38" s="11">
        <v>3</v>
      </c>
      <c r="T38" s="11">
        <v>200</v>
      </c>
      <c r="U38" s="11">
        <v>1</v>
      </c>
      <c r="V38" s="11">
        <v>100</v>
      </c>
      <c r="W38" s="11">
        <v>100</v>
      </c>
      <c r="X38" s="11">
        <v>299.39999999999998</v>
      </c>
      <c r="Y38" s="11">
        <v>1</v>
      </c>
      <c r="Z38" s="11">
        <v>99.4</v>
      </c>
      <c r="AA38" s="11">
        <v>100</v>
      </c>
      <c r="AB38" s="11">
        <v>100</v>
      </c>
    </row>
    <row r="39" spans="1:28" x14ac:dyDescent="0.25">
      <c r="A39" s="10" t="s">
        <v>32</v>
      </c>
      <c r="B39" s="10" t="s">
        <v>134</v>
      </c>
      <c r="C39" s="11">
        <v>582.09999999999991</v>
      </c>
      <c r="D39" s="11">
        <v>0.95</v>
      </c>
      <c r="E39" s="11">
        <v>28.2</v>
      </c>
      <c r="F39" s="11">
        <v>0.71</v>
      </c>
      <c r="G39" s="11">
        <v>5.5</v>
      </c>
      <c r="H39" s="11">
        <v>6</v>
      </c>
      <c r="I39" s="11">
        <v>10</v>
      </c>
      <c r="J39" s="11">
        <v>6.7</v>
      </c>
      <c r="K39" s="11">
        <v>55</v>
      </c>
      <c r="L39" s="11">
        <v>0.79</v>
      </c>
      <c r="M39" s="11">
        <v>10</v>
      </c>
      <c r="N39" s="11">
        <v>10</v>
      </c>
      <c r="O39" s="11">
        <v>7.9</v>
      </c>
      <c r="P39" s="11">
        <v>5.7</v>
      </c>
      <c r="Q39" s="11">
        <v>9.5</v>
      </c>
      <c r="R39" s="11">
        <v>9.9</v>
      </c>
      <c r="S39" s="11">
        <v>2</v>
      </c>
      <c r="T39" s="11">
        <v>200</v>
      </c>
      <c r="U39" s="11">
        <v>1</v>
      </c>
      <c r="V39" s="11">
        <v>100</v>
      </c>
      <c r="W39" s="11">
        <v>100</v>
      </c>
      <c r="X39" s="11">
        <v>298.89999999999998</v>
      </c>
      <c r="Y39" s="11">
        <v>1</v>
      </c>
      <c r="Z39" s="11">
        <v>98.9</v>
      </c>
      <c r="AA39" s="11">
        <v>100</v>
      </c>
      <c r="AB39" s="11">
        <v>100</v>
      </c>
    </row>
    <row r="40" spans="1:28" x14ac:dyDescent="0.25">
      <c r="A40" s="10" t="s">
        <v>32</v>
      </c>
      <c r="B40" s="10" t="s">
        <v>135</v>
      </c>
      <c r="C40" s="11">
        <v>576.29999999999995</v>
      </c>
      <c r="D40" s="11">
        <v>0.94</v>
      </c>
      <c r="E40" s="11">
        <v>34.4</v>
      </c>
      <c r="F40" s="11">
        <v>0.86</v>
      </c>
      <c r="G40" s="11">
        <v>8.5</v>
      </c>
      <c r="H40" s="11">
        <v>10</v>
      </c>
      <c r="I40" s="11">
        <v>9.9</v>
      </c>
      <c r="J40" s="11">
        <v>6</v>
      </c>
      <c r="K40" s="11">
        <v>67.3</v>
      </c>
      <c r="L40" s="11">
        <v>0.96</v>
      </c>
      <c r="M40" s="11">
        <v>9.9</v>
      </c>
      <c r="N40" s="11">
        <v>9.9</v>
      </c>
      <c r="O40" s="11">
        <v>9.8000000000000007</v>
      </c>
      <c r="P40" s="11">
        <v>9.9</v>
      </c>
      <c r="Q40" s="11">
        <v>9.9</v>
      </c>
      <c r="R40" s="11">
        <v>9.9</v>
      </c>
      <c r="S40" s="11">
        <v>8</v>
      </c>
      <c r="T40" s="11">
        <v>192.5</v>
      </c>
      <c r="U40" s="11">
        <v>0.96</v>
      </c>
      <c r="V40" s="11">
        <v>96</v>
      </c>
      <c r="W40" s="11">
        <v>96.5</v>
      </c>
      <c r="X40" s="11">
        <v>282.10000000000002</v>
      </c>
      <c r="Y40" s="11">
        <v>0.94</v>
      </c>
      <c r="Z40" s="11">
        <v>90.9</v>
      </c>
      <c r="AA40" s="11">
        <v>95.2</v>
      </c>
      <c r="AB40" s="11">
        <v>96</v>
      </c>
    </row>
    <row r="41" spans="1:28" x14ac:dyDescent="0.25">
      <c r="A41" s="10" t="s">
        <v>32</v>
      </c>
      <c r="B41" s="10" t="s">
        <v>136</v>
      </c>
      <c r="C41" s="11">
        <v>551.59999999999991</v>
      </c>
      <c r="D41" s="11">
        <v>0.9</v>
      </c>
      <c r="E41" s="11">
        <v>33.799999999999997</v>
      </c>
      <c r="F41" s="11">
        <v>0.85</v>
      </c>
      <c r="G41" s="11">
        <v>8.4</v>
      </c>
      <c r="H41" s="11">
        <v>10</v>
      </c>
      <c r="I41" s="11">
        <v>9.8000000000000007</v>
      </c>
      <c r="J41" s="11">
        <v>5.6</v>
      </c>
      <c r="K41" s="11">
        <v>54.900000000000006</v>
      </c>
      <c r="L41" s="11">
        <v>0.78</v>
      </c>
      <c r="M41" s="11">
        <v>7.9</v>
      </c>
      <c r="N41" s="11">
        <v>9.9</v>
      </c>
      <c r="O41" s="11">
        <v>7.9</v>
      </c>
      <c r="P41" s="11">
        <v>5.9</v>
      </c>
      <c r="Q41" s="11">
        <v>9.6</v>
      </c>
      <c r="R41" s="11">
        <v>9.6999999999999993</v>
      </c>
      <c r="S41" s="11">
        <v>4</v>
      </c>
      <c r="T41" s="11">
        <v>185.7</v>
      </c>
      <c r="U41" s="11">
        <v>0.93</v>
      </c>
      <c r="V41" s="11">
        <v>88.6</v>
      </c>
      <c r="W41" s="11">
        <v>97.1</v>
      </c>
      <c r="X41" s="11">
        <v>277.2</v>
      </c>
      <c r="Y41" s="11">
        <v>0.92</v>
      </c>
      <c r="Z41" s="11">
        <v>94.3</v>
      </c>
      <c r="AA41" s="11">
        <v>88.6</v>
      </c>
      <c r="AB41" s="11">
        <v>94.3</v>
      </c>
    </row>
    <row r="42" spans="1:28" x14ac:dyDescent="0.25">
      <c r="A42" s="10" t="s">
        <v>32</v>
      </c>
      <c r="B42" s="10" t="s">
        <v>137</v>
      </c>
      <c r="C42" s="11">
        <v>62.1</v>
      </c>
      <c r="D42" s="11">
        <v>0.1</v>
      </c>
      <c r="E42" s="11">
        <v>23</v>
      </c>
      <c r="F42" s="11">
        <v>0.57999999999999996</v>
      </c>
      <c r="G42" s="11">
        <v>5</v>
      </c>
      <c r="H42" s="11">
        <v>8</v>
      </c>
      <c r="I42" s="11">
        <v>8</v>
      </c>
      <c r="J42" s="11">
        <v>2</v>
      </c>
      <c r="K42" s="11">
        <v>39.1</v>
      </c>
      <c r="L42" s="11">
        <v>0.56000000000000005</v>
      </c>
      <c r="M42" s="11">
        <v>7</v>
      </c>
      <c r="N42" s="11">
        <v>9</v>
      </c>
      <c r="O42" s="11">
        <v>6</v>
      </c>
      <c r="P42" s="11">
        <v>0</v>
      </c>
      <c r="Q42" s="11">
        <v>7.1</v>
      </c>
      <c r="R42" s="11">
        <v>8</v>
      </c>
      <c r="S42" s="11">
        <v>2</v>
      </c>
      <c r="T42" s="11" t="s">
        <v>91</v>
      </c>
      <c r="U42" s="11" t="s">
        <v>91</v>
      </c>
      <c r="V42" s="11" t="s">
        <v>91</v>
      </c>
      <c r="W42" s="11" t="s">
        <v>91</v>
      </c>
      <c r="X42" s="11" t="s">
        <v>91</v>
      </c>
      <c r="Y42" s="11" t="s">
        <v>91</v>
      </c>
      <c r="Z42" s="11" t="s">
        <v>91</v>
      </c>
      <c r="AA42" s="11" t="s">
        <v>91</v>
      </c>
      <c r="AB42" s="11" t="s">
        <v>91</v>
      </c>
    </row>
    <row r="43" spans="1:28" x14ac:dyDescent="0.25">
      <c r="A43" s="10" t="s">
        <v>138</v>
      </c>
      <c r="B43" s="10" t="s">
        <v>139</v>
      </c>
      <c r="C43" s="11">
        <v>585.5</v>
      </c>
      <c r="D43" s="11">
        <v>0.96</v>
      </c>
      <c r="E43" s="11">
        <v>31.999999999999996</v>
      </c>
      <c r="F43" s="11">
        <v>0.8</v>
      </c>
      <c r="G43" s="11">
        <v>9</v>
      </c>
      <c r="H43" s="11">
        <v>8.9</v>
      </c>
      <c r="I43" s="11">
        <v>9.9</v>
      </c>
      <c r="J43" s="11">
        <v>4.2</v>
      </c>
      <c r="K43" s="11">
        <v>69.3</v>
      </c>
      <c r="L43" s="11">
        <v>0.99</v>
      </c>
      <c r="M43" s="11">
        <v>10</v>
      </c>
      <c r="N43" s="11">
        <v>10</v>
      </c>
      <c r="O43" s="11">
        <v>9.9</v>
      </c>
      <c r="P43" s="11">
        <v>9.6</v>
      </c>
      <c r="Q43" s="11">
        <v>9.9</v>
      </c>
      <c r="R43" s="11">
        <v>9.9</v>
      </c>
      <c r="S43" s="11">
        <v>10</v>
      </c>
      <c r="T43" s="11">
        <v>193.5</v>
      </c>
      <c r="U43" s="11">
        <v>0.97</v>
      </c>
      <c r="V43" s="11">
        <v>97.2</v>
      </c>
      <c r="W43" s="11">
        <v>96.3</v>
      </c>
      <c r="X43" s="11">
        <v>290.7</v>
      </c>
      <c r="Y43" s="11">
        <v>0.97</v>
      </c>
      <c r="Z43" s="11">
        <v>95.3</v>
      </c>
      <c r="AA43" s="11">
        <v>97.7</v>
      </c>
      <c r="AB43" s="11">
        <v>97.7</v>
      </c>
    </row>
    <row r="44" spans="1:28" x14ac:dyDescent="0.25">
      <c r="A44" s="10" t="s">
        <v>138</v>
      </c>
      <c r="B44" s="10" t="s">
        <v>140</v>
      </c>
      <c r="C44" s="11">
        <v>585.5</v>
      </c>
      <c r="D44" s="11">
        <v>0.96</v>
      </c>
      <c r="E44" s="11">
        <v>30.599999999999998</v>
      </c>
      <c r="F44" s="11">
        <v>0.77</v>
      </c>
      <c r="G44" s="11">
        <v>8</v>
      </c>
      <c r="H44" s="11">
        <v>8</v>
      </c>
      <c r="I44" s="11">
        <v>9.9</v>
      </c>
      <c r="J44" s="11">
        <v>4.7</v>
      </c>
      <c r="K44" s="11">
        <v>64.699999999999989</v>
      </c>
      <c r="L44" s="11">
        <v>0.92</v>
      </c>
      <c r="M44" s="11">
        <v>8</v>
      </c>
      <c r="N44" s="11">
        <v>10</v>
      </c>
      <c r="O44" s="11">
        <v>7.9</v>
      </c>
      <c r="P44" s="11">
        <v>9.9</v>
      </c>
      <c r="Q44" s="11">
        <v>9.9</v>
      </c>
      <c r="R44" s="11">
        <v>10</v>
      </c>
      <c r="S44" s="11">
        <v>9</v>
      </c>
      <c r="T44" s="11">
        <v>198.2</v>
      </c>
      <c r="U44" s="11">
        <v>0.99</v>
      </c>
      <c r="V44" s="11">
        <v>99.4</v>
      </c>
      <c r="W44" s="11">
        <v>98.8</v>
      </c>
      <c r="X44" s="11">
        <v>292</v>
      </c>
      <c r="Y44" s="11">
        <v>0.97</v>
      </c>
      <c r="Z44" s="11">
        <v>96.9</v>
      </c>
      <c r="AA44" s="11">
        <v>96.3</v>
      </c>
      <c r="AB44" s="11">
        <v>98.8</v>
      </c>
    </row>
    <row r="45" spans="1:28" x14ac:dyDescent="0.25">
      <c r="A45" s="10" t="s">
        <v>138</v>
      </c>
      <c r="B45" s="10" t="s">
        <v>141</v>
      </c>
      <c r="C45" s="11">
        <v>560.20000000000005</v>
      </c>
      <c r="D45" s="11">
        <v>0.92</v>
      </c>
      <c r="E45" s="11">
        <v>25.3</v>
      </c>
      <c r="F45" s="11">
        <v>0.63</v>
      </c>
      <c r="G45" s="11">
        <v>8</v>
      </c>
      <c r="H45" s="11">
        <v>6</v>
      </c>
      <c r="I45" s="11">
        <v>7.8</v>
      </c>
      <c r="J45" s="11">
        <v>3.5</v>
      </c>
      <c r="K45" s="11">
        <v>65.5</v>
      </c>
      <c r="L45" s="11">
        <v>0.94</v>
      </c>
      <c r="M45" s="11">
        <v>8.9</v>
      </c>
      <c r="N45" s="11">
        <v>7.9</v>
      </c>
      <c r="O45" s="11">
        <v>9.8000000000000007</v>
      </c>
      <c r="P45" s="11">
        <v>9.6999999999999993</v>
      </c>
      <c r="Q45" s="11">
        <v>9.5</v>
      </c>
      <c r="R45" s="11">
        <v>9.6999999999999993</v>
      </c>
      <c r="S45" s="11">
        <v>10</v>
      </c>
      <c r="T45" s="11">
        <v>194.1</v>
      </c>
      <c r="U45" s="11">
        <v>0.97</v>
      </c>
      <c r="V45" s="11">
        <v>96.5</v>
      </c>
      <c r="W45" s="11">
        <v>97.6</v>
      </c>
      <c r="X45" s="11">
        <v>275.3</v>
      </c>
      <c r="Y45" s="11">
        <v>0.92</v>
      </c>
      <c r="Z45" s="11">
        <v>85.9</v>
      </c>
      <c r="AA45" s="11">
        <v>92.9</v>
      </c>
      <c r="AB45" s="11">
        <v>96.5</v>
      </c>
    </row>
    <row r="46" spans="1:28" x14ac:dyDescent="0.25">
      <c r="A46" s="10" t="s">
        <v>138</v>
      </c>
      <c r="B46" s="10" t="s">
        <v>142</v>
      </c>
      <c r="C46" s="11">
        <v>559.70000000000005</v>
      </c>
      <c r="D46" s="11">
        <v>0.92</v>
      </c>
      <c r="E46" s="11">
        <v>29.6</v>
      </c>
      <c r="F46" s="11">
        <v>0.74</v>
      </c>
      <c r="G46" s="11">
        <v>9</v>
      </c>
      <c r="H46" s="11">
        <v>6.9</v>
      </c>
      <c r="I46" s="11">
        <v>9.9</v>
      </c>
      <c r="J46" s="11">
        <v>3.8</v>
      </c>
      <c r="K46" s="11">
        <v>61.8</v>
      </c>
      <c r="L46" s="11">
        <v>0.88</v>
      </c>
      <c r="M46" s="11">
        <v>6.9</v>
      </c>
      <c r="N46" s="11">
        <v>9.9</v>
      </c>
      <c r="O46" s="11">
        <v>7.7</v>
      </c>
      <c r="P46" s="11">
        <v>9.6</v>
      </c>
      <c r="Q46" s="11">
        <v>8.9</v>
      </c>
      <c r="R46" s="11">
        <v>9.8000000000000007</v>
      </c>
      <c r="S46" s="11">
        <v>9</v>
      </c>
      <c r="T46" s="11">
        <v>190</v>
      </c>
      <c r="U46" s="11">
        <v>0.95</v>
      </c>
      <c r="V46" s="11">
        <v>93.4</v>
      </c>
      <c r="W46" s="11">
        <v>96.6</v>
      </c>
      <c r="X46" s="11">
        <v>278.3</v>
      </c>
      <c r="Y46" s="11">
        <v>0.93</v>
      </c>
      <c r="Z46" s="11">
        <v>86.2</v>
      </c>
      <c r="AA46" s="11">
        <v>95.2</v>
      </c>
      <c r="AB46" s="11">
        <v>96.9</v>
      </c>
    </row>
    <row r="47" spans="1:28" x14ac:dyDescent="0.25">
      <c r="A47" s="10" t="s">
        <v>138</v>
      </c>
      <c r="B47" s="10" t="s">
        <v>143</v>
      </c>
      <c r="C47" s="11">
        <v>506.2</v>
      </c>
      <c r="D47" s="11">
        <v>0.83</v>
      </c>
      <c r="E47" s="11">
        <v>27.200000000000003</v>
      </c>
      <c r="F47" s="11">
        <v>0.68</v>
      </c>
      <c r="G47" s="11">
        <v>7.4</v>
      </c>
      <c r="H47" s="11">
        <v>8.8000000000000007</v>
      </c>
      <c r="I47" s="11">
        <v>7.8</v>
      </c>
      <c r="J47" s="11">
        <v>3.2</v>
      </c>
      <c r="K47" s="11">
        <v>55.2</v>
      </c>
      <c r="L47" s="11">
        <v>0.79</v>
      </c>
      <c r="M47" s="11">
        <v>7.3</v>
      </c>
      <c r="N47" s="11">
        <v>9.9</v>
      </c>
      <c r="O47" s="11">
        <v>7.6</v>
      </c>
      <c r="P47" s="11">
        <v>0.9</v>
      </c>
      <c r="Q47" s="11">
        <v>9.8000000000000007</v>
      </c>
      <c r="R47" s="11">
        <v>9.6999999999999993</v>
      </c>
      <c r="S47" s="11">
        <v>10</v>
      </c>
      <c r="T47" s="11">
        <v>173.4</v>
      </c>
      <c r="U47" s="11">
        <v>0.87</v>
      </c>
      <c r="V47" s="11">
        <v>86.2</v>
      </c>
      <c r="W47" s="11">
        <v>87.2</v>
      </c>
      <c r="X47" s="11">
        <v>250.39999999999998</v>
      </c>
      <c r="Y47" s="11">
        <v>0.83</v>
      </c>
      <c r="Z47" s="11">
        <v>76.099999999999994</v>
      </c>
      <c r="AA47" s="11">
        <v>88.1</v>
      </c>
      <c r="AB47" s="11">
        <v>86.2</v>
      </c>
    </row>
    <row r="48" spans="1:28" x14ac:dyDescent="0.25">
      <c r="A48" s="10" t="s">
        <v>60</v>
      </c>
      <c r="B48" s="10" t="s">
        <v>144</v>
      </c>
      <c r="C48" s="11">
        <v>582</v>
      </c>
      <c r="D48" s="11">
        <v>0.95</v>
      </c>
      <c r="E48" s="11">
        <v>24.9</v>
      </c>
      <c r="F48" s="11">
        <v>0.62</v>
      </c>
      <c r="G48" s="11">
        <v>8.1999999999999993</v>
      </c>
      <c r="H48" s="11">
        <v>4.7</v>
      </c>
      <c r="I48" s="11">
        <v>7</v>
      </c>
      <c r="J48" s="11">
        <v>5</v>
      </c>
      <c r="K48" s="11">
        <v>57.1</v>
      </c>
      <c r="L48" s="11">
        <v>0.82</v>
      </c>
      <c r="M48" s="11">
        <v>4.5</v>
      </c>
      <c r="N48" s="11">
        <v>10</v>
      </c>
      <c r="O48" s="11">
        <v>10</v>
      </c>
      <c r="P48" s="11">
        <v>5</v>
      </c>
      <c r="Q48" s="11">
        <v>7.6</v>
      </c>
      <c r="R48" s="11">
        <v>10</v>
      </c>
      <c r="S48" s="11">
        <v>10</v>
      </c>
      <c r="T48" s="11">
        <v>200</v>
      </c>
      <c r="U48" s="11">
        <v>1</v>
      </c>
      <c r="V48" s="11">
        <v>100</v>
      </c>
      <c r="W48" s="11">
        <v>100</v>
      </c>
      <c r="X48" s="11">
        <v>300</v>
      </c>
      <c r="Y48" s="11">
        <v>1</v>
      </c>
      <c r="Z48" s="11">
        <v>100</v>
      </c>
      <c r="AA48" s="11">
        <v>100</v>
      </c>
      <c r="AB48" s="11">
        <v>100</v>
      </c>
    </row>
    <row r="49" spans="1:28" x14ac:dyDescent="0.25">
      <c r="A49" s="10" t="s">
        <v>60</v>
      </c>
      <c r="B49" s="10" t="s">
        <v>145</v>
      </c>
      <c r="C49" s="11">
        <v>529.5</v>
      </c>
      <c r="D49" s="11">
        <v>0.87</v>
      </c>
      <c r="E49" s="11">
        <v>31.6</v>
      </c>
      <c r="F49" s="11">
        <v>0.79</v>
      </c>
      <c r="G49" s="11">
        <v>10</v>
      </c>
      <c r="H49" s="11">
        <v>10</v>
      </c>
      <c r="I49" s="11">
        <v>7.8</v>
      </c>
      <c r="J49" s="11">
        <v>3.8</v>
      </c>
      <c r="K49" s="11">
        <v>61.4</v>
      </c>
      <c r="L49" s="11">
        <v>0.88</v>
      </c>
      <c r="M49" s="11">
        <v>9</v>
      </c>
      <c r="N49" s="11">
        <v>9.8000000000000007</v>
      </c>
      <c r="O49" s="11">
        <v>7.8</v>
      </c>
      <c r="P49" s="11">
        <v>9.1</v>
      </c>
      <c r="Q49" s="11">
        <v>5.8</v>
      </c>
      <c r="R49" s="11">
        <v>9.9</v>
      </c>
      <c r="S49" s="11">
        <v>10</v>
      </c>
      <c r="T49" s="11">
        <v>194.6</v>
      </c>
      <c r="U49" s="11">
        <v>0.97</v>
      </c>
      <c r="V49" s="11">
        <v>96.8</v>
      </c>
      <c r="W49" s="11">
        <v>97.8</v>
      </c>
      <c r="X49" s="11">
        <v>241.9</v>
      </c>
      <c r="Y49" s="11">
        <v>0.81</v>
      </c>
      <c r="Z49" s="11">
        <v>46.2</v>
      </c>
      <c r="AA49" s="11">
        <v>96.8</v>
      </c>
      <c r="AB49" s="11">
        <v>98.9</v>
      </c>
    </row>
    <row r="50" spans="1:28" x14ac:dyDescent="0.25">
      <c r="A50" s="10" t="s">
        <v>60</v>
      </c>
      <c r="B50" s="10" t="s">
        <v>146</v>
      </c>
      <c r="C50" s="11">
        <v>498.8</v>
      </c>
      <c r="D50" s="11">
        <v>0.82</v>
      </c>
      <c r="E50" s="11">
        <v>23.2</v>
      </c>
      <c r="F50" s="11">
        <v>0.57999999999999996</v>
      </c>
      <c r="G50" s="11">
        <v>7</v>
      </c>
      <c r="H50" s="11">
        <v>5.7</v>
      </c>
      <c r="I50" s="11">
        <v>7.8</v>
      </c>
      <c r="J50" s="11">
        <v>2.7</v>
      </c>
      <c r="K50" s="11">
        <v>31.599999999999998</v>
      </c>
      <c r="L50" s="11">
        <v>0.45</v>
      </c>
      <c r="M50" s="11">
        <v>5.6</v>
      </c>
      <c r="N50" s="11">
        <v>9.6999999999999993</v>
      </c>
      <c r="O50" s="11">
        <v>7</v>
      </c>
      <c r="P50" s="11">
        <v>2.8</v>
      </c>
      <c r="Q50" s="11">
        <v>1.9</v>
      </c>
      <c r="R50" s="11">
        <v>1.6</v>
      </c>
      <c r="S50" s="11">
        <v>3</v>
      </c>
      <c r="T50" s="11">
        <v>200</v>
      </c>
      <c r="U50" s="11">
        <v>1</v>
      </c>
      <c r="V50" s="11">
        <v>100</v>
      </c>
      <c r="W50" s="11">
        <v>100</v>
      </c>
      <c r="X50" s="11">
        <v>244</v>
      </c>
      <c r="Y50" s="11">
        <v>0.81</v>
      </c>
      <c r="Z50" s="11">
        <v>64</v>
      </c>
      <c r="AA50" s="11">
        <v>88</v>
      </c>
      <c r="AB50" s="11">
        <v>92</v>
      </c>
    </row>
    <row r="51" spans="1:28" x14ac:dyDescent="0.25">
      <c r="A51" s="10" t="s">
        <v>60</v>
      </c>
      <c r="B51" s="10" t="s">
        <v>147</v>
      </c>
      <c r="C51" s="11">
        <v>492.6</v>
      </c>
      <c r="D51" s="11">
        <v>0.81</v>
      </c>
      <c r="E51" s="11">
        <v>20.8</v>
      </c>
      <c r="F51" s="11">
        <v>0.52</v>
      </c>
      <c r="G51" s="11">
        <v>7</v>
      </c>
      <c r="H51" s="11">
        <v>2.8</v>
      </c>
      <c r="I51" s="11">
        <v>7.7</v>
      </c>
      <c r="J51" s="11">
        <v>3.3</v>
      </c>
      <c r="K51" s="11">
        <v>38.5</v>
      </c>
      <c r="L51" s="11">
        <v>0.55000000000000004</v>
      </c>
      <c r="M51" s="11">
        <v>9.3000000000000007</v>
      </c>
      <c r="N51" s="11">
        <v>9</v>
      </c>
      <c r="O51" s="11">
        <v>8</v>
      </c>
      <c r="P51" s="11">
        <v>5.5</v>
      </c>
      <c r="Q51" s="11">
        <v>5</v>
      </c>
      <c r="R51" s="11">
        <v>1.7</v>
      </c>
      <c r="S51" s="11">
        <v>0</v>
      </c>
      <c r="T51" s="11">
        <v>200</v>
      </c>
      <c r="U51" s="11">
        <v>1</v>
      </c>
      <c r="V51" s="11">
        <v>100</v>
      </c>
      <c r="W51" s="11">
        <v>100</v>
      </c>
      <c r="X51" s="11">
        <v>233.3</v>
      </c>
      <c r="Y51" s="11">
        <v>0.78</v>
      </c>
      <c r="Z51" s="11">
        <v>33.299999999999997</v>
      </c>
      <c r="AA51" s="11">
        <v>100</v>
      </c>
      <c r="AB51" s="11">
        <v>100</v>
      </c>
    </row>
    <row r="52" spans="1:28" x14ac:dyDescent="0.25">
      <c r="A52" s="10" t="s">
        <v>60</v>
      </c>
      <c r="B52" s="10" t="s">
        <v>148</v>
      </c>
      <c r="C52" s="11">
        <v>485.40000000000003</v>
      </c>
      <c r="D52" s="11">
        <v>0.8</v>
      </c>
      <c r="E52" s="11">
        <v>21.400000000000002</v>
      </c>
      <c r="F52" s="11">
        <v>0.54</v>
      </c>
      <c r="G52" s="11">
        <v>6.1</v>
      </c>
      <c r="H52" s="11">
        <v>5</v>
      </c>
      <c r="I52" s="11">
        <v>6.7</v>
      </c>
      <c r="J52" s="11">
        <v>3.6</v>
      </c>
      <c r="K52" s="11">
        <v>38.9</v>
      </c>
      <c r="L52" s="11">
        <v>0.56000000000000005</v>
      </c>
      <c r="M52" s="11">
        <v>8.1</v>
      </c>
      <c r="N52" s="11">
        <v>9.5</v>
      </c>
      <c r="O52" s="11">
        <v>6.9</v>
      </c>
      <c r="P52" s="11">
        <v>6</v>
      </c>
      <c r="Q52" s="11">
        <v>6</v>
      </c>
      <c r="R52" s="11">
        <v>0.4</v>
      </c>
      <c r="S52" s="11">
        <v>2</v>
      </c>
      <c r="T52" s="11">
        <v>181.3</v>
      </c>
      <c r="U52" s="11">
        <v>0.91</v>
      </c>
      <c r="V52" s="11">
        <v>87.5</v>
      </c>
      <c r="W52" s="11">
        <v>93.8</v>
      </c>
      <c r="X52" s="11">
        <v>243.8</v>
      </c>
      <c r="Y52" s="11">
        <v>0.81</v>
      </c>
      <c r="Z52" s="11">
        <v>56.3</v>
      </c>
      <c r="AA52" s="11">
        <v>87.5</v>
      </c>
      <c r="AB52" s="11">
        <v>100</v>
      </c>
    </row>
    <row r="53" spans="1:28" x14ac:dyDescent="0.25">
      <c r="A53" s="10" t="s">
        <v>60</v>
      </c>
      <c r="B53" s="10" t="s">
        <v>149</v>
      </c>
      <c r="C53" s="11">
        <v>471.2</v>
      </c>
      <c r="D53" s="11">
        <v>0.77</v>
      </c>
      <c r="E53" s="11">
        <v>28.299999999999997</v>
      </c>
      <c r="F53" s="11">
        <v>0.71</v>
      </c>
      <c r="G53" s="11">
        <v>8.1999999999999993</v>
      </c>
      <c r="H53" s="11">
        <v>9</v>
      </c>
      <c r="I53" s="11">
        <v>8.6999999999999993</v>
      </c>
      <c r="J53" s="11">
        <v>2.4</v>
      </c>
      <c r="K53" s="11">
        <v>30.4</v>
      </c>
      <c r="L53" s="11">
        <v>0.43</v>
      </c>
      <c r="M53" s="11">
        <v>8.4</v>
      </c>
      <c r="N53" s="11">
        <v>8.5</v>
      </c>
      <c r="O53" s="11">
        <v>6.7</v>
      </c>
      <c r="P53" s="11">
        <v>0.1</v>
      </c>
      <c r="Q53" s="11">
        <v>5.3</v>
      </c>
      <c r="R53" s="11">
        <v>0.4</v>
      </c>
      <c r="S53" s="11">
        <v>1</v>
      </c>
      <c r="T53" s="11">
        <v>200</v>
      </c>
      <c r="U53" s="11">
        <v>1</v>
      </c>
      <c r="V53" s="11">
        <v>100</v>
      </c>
      <c r="W53" s="11">
        <v>100</v>
      </c>
      <c r="X53" s="11">
        <v>212.5</v>
      </c>
      <c r="Y53" s="11">
        <v>0.71</v>
      </c>
      <c r="Z53" s="11">
        <v>37.5</v>
      </c>
      <c r="AA53" s="11">
        <v>91.7</v>
      </c>
      <c r="AB53" s="11">
        <v>83.3</v>
      </c>
    </row>
    <row r="54" spans="1:28" x14ac:dyDescent="0.25">
      <c r="A54" s="10" t="s">
        <v>60</v>
      </c>
      <c r="B54" s="10" t="s">
        <v>150</v>
      </c>
      <c r="C54" s="11">
        <v>68.599999999999994</v>
      </c>
      <c r="D54" s="11">
        <v>0.11</v>
      </c>
      <c r="E54" s="11">
        <v>23.3</v>
      </c>
      <c r="F54" s="11">
        <v>0.57999999999999996</v>
      </c>
      <c r="G54" s="11">
        <v>8.3000000000000007</v>
      </c>
      <c r="H54" s="11">
        <v>9</v>
      </c>
      <c r="I54" s="11">
        <v>6</v>
      </c>
      <c r="J54" s="11">
        <v>0</v>
      </c>
      <c r="K54" s="11">
        <v>45.3</v>
      </c>
      <c r="L54" s="11">
        <v>0.65</v>
      </c>
      <c r="M54" s="11">
        <v>7</v>
      </c>
      <c r="N54" s="11">
        <v>7</v>
      </c>
      <c r="O54" s="11">
        <v>6</v>
      </c>
      <c r="P54" s="11">
        <v>8.1999999999999993</v>
      </c>
      <c r="Q54" s="11">
        <v>7.1</v>
      </c>
      <c r="R54" s="11">
        <v>8</v>
      </c>
      <c r="S54" s="11">
        <v>2</v>
      </c>
      <c r="T54" s="11" t="s">
        <v>91</v>
      </c>
      <c r="U54" s="11" t="s">
        <v>91</v>
      </c>
      <c r="V54" s="11" t="s">
        <v>91</v>
      </c>
      <c r="W54" s="11" t="s">
        <v>91</v>
      </c>
      <c r="X54" s="11" t="s">
        <v>91</v>
      </c>
      <c r="Y54" s="11" t="s">
        <v>91</v>
      </c>
      <c r="Z54" s="11" t="s">
        <v>91</v>
      </c>
      <c r="AA54" s="11" t="s">
        <v>91</v>
      </c>
      <c r="AB54" s="11" t="s">
        <v>91</v>
      </c>
    </row>
    <row r="55" spans="1:28" x14ac:dyDescent="0.25">
      <c r="A55" s="10" t="s">
        <v>60</v>
      </c>
      <c r="B55" s="10" t="s">
        <v>151</v>
      </c>
      <c r="C55" s="11">
        <v>66.599999999999994</v>
      </c>
      <c r="D55" s="11">
        <v>0.11</v>
      </c>
      <c r="E55" s="11">
        <v>18.100000000000001</v>
      </c>
      <c r="F55" s="11">
        <v>0.45</v>
      </c>
      <c r="G55" s="11">
        <v>5.8</v>
      </c>
      <c r="H55" s="11">
        <v>6.3</v>
      </c>
      <c r="I55" s="11">
        <v>6</v>
      </c>
      <c r="J55" s="11">
        <v>0</v>
      </c>
      <c r="K55" s="11">
        <v>48.5</v>
      </c>
      <c r="L55" s="11">
        <v>0.69</v>
      </c>
      <c r="M55" s="11">
        <v>8.5</v>
      </c>
      <c r="N55" s="11">
        <v>7</v>
      </c>
      <c r="O55" s="11">
        <v>6</v>
      </c>
      <c r="P55" s="11">
        <v>9</v>
      </c>
      <c r="Q55" s="11">
        <v>8</v>
      </c>
      <c r="R55" s="11">
        <v>8</v>
      </c>
      <c r="S55" s="11">
        <v>2</v>
      </c>
      <c r="T55" s="11" t="s">
        <v>91</v>
      </c>
      <c r="U55" s="11" t="s">
        <v>91</v>
      </c>
      <c r="V55" s="11" t="s">
        <v>91</v>
      </c>
      <c r="W55" s="11" t="s">
        <v>91</v>
      </c>
      <c r="X55" s="11" t="s">
        <v>91</v>
      </c>
      <c r="Y55" s="11" t="s">
        <v>91</v>
      </c>
      <c r="Z55" s="11" t="s">
        <v>91</v>
      </c>
      <c r="AA55" s="11" t="s">
        <v>91</v>
      </c>
      <c r="AB55" s="11" t="s">
        <v>91</v>
      </c>
    </row>
    <row r="56" spans="1:28" x14ac:dyDescent="0.25">
      <c r="A56" s="10" t="s">
        <v>60</v>
      </c>
      <c r="B56" s="10" t="s">
        <v>152</v>
      </c>
      <c r="C56" s="11">
        <v>60.8</v>
      </c>
      <c r="D56" s="11">
        <v>0.1</v>
      </c>
      <c r="E56" s="11">
        <v>16</v>
      </c>
      <c r="F56" s="11">
        <v>0.4</v>
      </c>
      <c r="G56" s="11">
        <v>5</v>
      </c>
      <c r="H56" s="11">
        <v>4.7</v>
      </c>
      <c r="I56" s="11">
        <v>6.3</v>
      </c>
      <c r="J56" s="11">
        <v>0</v>
      </c>
      <c r="K56" s="11">
        <v>44.8</v>
      </c>
      <c r="L56" s="11">
        <v>0.64</v>
      </c>
      <c r="M56" s="11">
        <v>8</v>
      </c>
      <c r="N56" s="11">
        <v>9</v>
      </c>
      <c r="O56" s="11">
        <v>6</v>
      </c>
      <c r="P56" s="11">
        <v>9</v>
      </c>
      <c r="Q56" s="11">
        <v>4.8</v>
      </c>
      <c r="R56" s="11">
        <v>0</v>
      </c>
      <c r="S56" s="11">
        <v>8</v>
      </c>
      <c r="T56" s="11" t="s">
        <v>91</v>
      </c>
      <c r="U56" s="11" t="s">
        <v>91</v>
      </c>
      <c r="V56" s="11" t="s">
        <v>91</v>
      </c>
      <c r="W56" s="11" t="s">
        <v>91</v>
      </c>
      <c r="X56" s="11" t="s">
        <v>91</v>
      </c>
      <c r="Y56" s="11" t="s">
        <v>91</v>
      </c>
      <c r="Z56" s="11" t="s">
        <v>91</v>
      </c>
      <c r="AA56" s="11" t="s">
        <v>91</v>
      </c>
      <c r="AB56" s="11" t="s">
        <v>91</v>
      </c>
    </row>
    <row r="57" spans="1:28" x14ac:dyDescent="0.25">
      <c r="A57" s="10" t="s">
        <v>60</v>
      </c>
      <c r="B57" s="10" t="s">
        <v>153</v>
      </c>
      <c r="C57" s="11">
        <v>58</v>
      </c>
      <c r="D57" s="11">
        <v>0.1</v>
      </c>
      <c r="E57" s="11">
        <v>24.7</v>
      </c>
      <c r="F57" s="11">
        <v>0.62</v>
      </c>
      <c r="G57" s="11">
        <v>8.6999999999999993</v>
      </c>
      <c r="H57" s="11">
        <v>8.3000000000000007</v>
      </c>
      <c r="I57" s="11">
        <v>7.7</v>
      </c>
      <c r="J57" s="11">
        <v>0</v>
      </c>
      <c r="K57" s="11">
        <v>33.299999999999997</v>
      </c>
      <c r="L57" s="11">
        <v>0.48</v>
      </c>
      <c r="M57" s="11">
        <v>7.5</v>
      </c>
      <c r="N57" s="11">
        <v>8</v>
      </c>
      <c r="O57" s="11">
        <v>6</v>
      </c>
      <c r="P57" s="11">
        <v>6.5</v>
      </c>
      <c r="Q57" s="11">
        <v>3.3</v>
      </c>
      <c r="R57" s="11">
        <v>0</v>
      </c>
      <c r="S57" s="11">
        <v>2</v>
      </c>
      <c r="T57" s="11" t="s">
        <v>91</v>
      </c>
      <c r="U57" s="11" t="s">
        <v>91</v>
      </c>
      <c r="V57" s="11" t="s">
        <v>91</v>
      </c>
      <c r="W57" s="11" t="s">
        <v>91</v>
      </c>
      <c r="X57" s="11" t="s">
        <v>91</v>
      </c>
      <c r="Y57" s="11" t="s">
        <v>91</v>
      </c>
      <c r="Z57" s="11" t="s">
        <v>91</v>
      </c>
      <c r="AA57" s="11" t="s">
        <v>91</v>
      </c>
      <c r="AB57" s="11" t="s">
        <v>91</v>
      </c>
    </row>
    <row r="58" spans="1:28" x14ac:dyDescent="0.25">
      <c r="A58" s="10" t="s">
        <v>60</v>
      </c>
      <c r="B58" s="10" t="s">
        <v>154</v>
      </c>
      <c r="C58" s="11">
        <v>55.4</v>
      </c>
      <c r="D58" s="11">
        <v>0.09</v>
      </c>
      <c r="E58" s="11">
        <v>18.600000000000001</v>
      </c>
      <c r="F58" s="11">
        <v>0.47</v>
      </c>
      <c r="G58" s="11">
        <v>7</v>
      </c>
      <c r="H58" s="11">
        <v>6.3</v>
      </c>
      <c r="I58" s="11">
        <v>5.3</v>
      </c>
      <c r="J58" s="11">
        <v>0</v>
      </c>
      <c r="K58" s="11">
        <v>36.799999999999997</v>
      </c>
      <c r="L58" s="11">
        <v>0.53</v>
      </c>
      <c r="M58" s="11">
        <v>7</v>
      </c>
      <c r="N58" s="11">
        <v>9</v>
      </c>
      <c r="O58" s="11">
        <v>4</v>
      </c>
      <c r="P58" s="11">
        <v>2</v>
      </c>
      <c r="Q58" s="11">
        <v>4.8</v>
      </c>
      <c r="R58" s="11">
        <v>8</v>
      </c>
      <c r="S58" s="11">
        <v>2</v>
      </c>
      <c r="T58" s="11" t="s">
        <v>91</v>
      </c>
      <c r="U58" s="11" t="s">
        <v>91</v>
      </c>
      <c r="V58" s="11" t="s">
        <v>91</v>
      </c>
      <c r="W58" s="11" t="s">
        <v>91</v>
      </c>
      <c r="X58" s="11" t="s">
        <v>91</v>
      </c>
      <c r="Y58" s="11" t="s">
        <v>91</v>
      </c>
      <c r="Z58" s="11" t="s">
        <v>91</v>
      </c>
      <c r="AA58" s="11" t="s">
        <v>91</v>
      </c>
      <c r="AB58" s="11" t="s">
        <v>91</v>
      </c>
    </row>
    <row r="59" spans="1:28" x14ac:dyDescent="0.25">
      <c r="A59" s="10" t="s">
        <v>60</v>
      </c>
      <c r="B59" s="10" t="s">
        <v>155</v>
      </c>
      <c r="C59" s="11">
        <v>51.7</v>
      </c>
      <c r="D59" s="11">
        <v>0.08</v>
      </c>
      <c r="E59" s="11">
        <v>21</v>
      </c>
      <c r="F59" s="11">
        <v>0.53</v>
      </c>
      <c r="G59" s="11">
        <v>7.3</v>
      </c>
      <c r="H59" s="11">
        <v>8</v>
      </c>
      <c r="I59" s="11">
        <v>5.7</v>
      </c>
      <c r="J59" s="11">
        <v>0</v>
      </c>
      <c r="K59" s="11">
        <v>30.7</v>
      </c>
      <c r="L59" s="11">
        <v>0.44</v>
      </c>
      <c r="M59" s="11">
        <v>8</v>
      </c>
      <c r="N59" s="11">
        <v>9</v>
      </c>
      <c r="O59" s="11">
        <v>4</v>
      </c>
      <c r="P59" s="11">
        <v>0</v>
      </c>
      <c r="Q59" s="11">
        <v>5.7</v>
      </c>
      <c r="R59" s="11">
        <v>0</v>
      </c>
      <c r="S59" s="11">
        <v>4</v>
      </c>
      <c r="T59" s="11" t="s">
        <v>91</v>
      </c>
      <c r="U59" s="11" t="s">
        <v>91</v>
      </c>
      <c r="V59" s="11" t="s">
        <v>91</v>
      </c>
      <c r="W59" s="11" t="s">
        <v>91</v>
      </c>
      <c r="X59" s="11" t="s">
        <v>91</v>
      </c>
      <c r="Y59" s="11" t="s">
        <v>91</v>
      </c>
      <c r="Z59" s="11" t="s">
        <v>91</v>
      </c>
      <c r="AA59" s="11" t="s">
        <v>91</v>
      </c>
      <c r="AB59" s="11" t="s">
        <v>91</v>
      </c>
    </row>
    <row r="60" spans="1:28" x14ac:dyDescent="0.25">
      <c r="A60" s="10" t="s">
        <v>60</v>
      </c>
      <c r="B60" s="10" t="s">
        <v>156</v>
      </c>
      <c r="C60" s="11">
        <v>44.3</v>
      </c>
      <c r="D60" s="11">
        <v>7.0000000000000007E-2</v>
      </c>
      <c r="E60" s="11">
        <v>15</v>
      </c>
      <c r="F60" s="11">
        <v>0.38</v>
      </c>
      <c r="G60" s="11">
        <v>4.3</v>
      </c>
      <c r="H60" s="11">
        <v>5</v>
      </c>
      <c r="I60" s="11">
        <v>5.7</v>
      </c>
      <c r="J60" s="11">
        <v>0</v>
      </c>
      <c r="K60" s="11">
        <v>29.3</v>
      </c>
      <c r="L60" s="11">
        <v>0.42</v>
      </c>
      <c r="M60" s="11">
        <v>5.5</v>
      </c>
      <c r="N60" s="11">
        <v>9</v>
      </c>
      <c r="O60" s="11">
        <v>2</v>
      </c>
      <c r="P60" s="11">
        <v>0</v>
      </c>
      <c r="Q60" s="11">
        <v>2.8</v>
      </c>
      <c r="R60" s="11">
        <v>0</v>
      </c>
      <c r="S60" s="11">
        <v>10</v>
      </c>
      <c r="T60" s="11" t="s">
        <v>91</v>
      </c>
      <c r="U60" s="11" t="s">
        <v>91</v>
      </c>
      <c r="V60" s="11" t="s">
        <v>91</v>
      </c>
      <c r="W60" s="11" t="s">
        <v>91</v>
      </c>
      <c r="X60" s="11" t="s">
        <v>91</v>
      </c>
      <c r="Y60" s="11" t="s">
        <v>91</v>
      </c>
      <c r="Z60" s="11" t="s">
        <v>91</v>
      </c>
      <c r="AA60" s="11" t="s">
        <v>91</v>
      </c>
      <c r="AB60" s="11" t="s">
        <v>91</v>
      </c>
    </row>
    <row r="61" spans="1:28" x14ac:dyDescent="0.25">
      <c r="A61" s="10" t="s">
        <v>60</v>
      </c>
      <c r="B61" s="10" t="s">
        <v>157</v>
      </c>
      <c r="C61" s="11">
        <v>43.400000000000006</v>
      </c>
      <c r="D61" s="11">
        <v>7.0000000000000007E-2</v>
      </c>
      <c r="E61" s="11">
        <v>16.600000000000001</v>
      </c>
      <c r="F61" s="11">
        <v>0.42</v>
      </c>
      <c r="G61" s="11">
        <v>5</v>
      </c>
      <c r="H61" s="11">
        <v>6.3</v>
      </c>
      <c r="I61" s="11">
        <v>5.3</v>
      </c>
      <c r="J61" s="11">
        <v>0</v>
      </c>
      <c r="K61" s="11">
        <v>26.8</v>
      </c>
      <c r="L61" s="11">
        <v>0.38</v>
      </c>
      <c r="M61" s="11">
        <v>5</v>
      </c>
      <c r="N61" s="11">
        <v>9</v>
      </c>
      <c r="O61" s="11">
        <v>6</v>
      </c>
      <c r="P61" s="11">
        <v>0</v>
      </c>
      <c r="Q61" s="11">
        <v>3.8</v>
      </c>
      <c r="R61" s="11">
        <v>0</v>
      </c>
      <c r="S61" s="11">
        <v>3</v>
      </c>
      <c r="T61" s="11" t="s">
        <v>91</v>
      </c>
      <c r="U61" s="11" t="s">
        <v>91</v>
      </c>
      <c r="V61" s="11" t="s">
        <v>91</v>
      </c>
      <c r="W61" s="11" t="s">
        <v>91</v>
      </c>
      <c r="X61" s="11" t="s">
        <v>91</v>
      </c>
      <c r="Y61" s="11" t="s">
        <v>91</v>
      </c>
      <c r="Z61" s="11" t="s">
        <v>91</v>
      </c>
      <c r="AA61" s="11" t="s">
        <v>91</v>
      </c>
      <c r="AB61" s="11" t="s">
        <v>91</v>
      </c>
    </row>
    <row r="62" spans="1:28" x14ac:dyDescent="0.25">
      <c r="A62" s="10" t="s">
        <v>63</v>
      </c>
      <c r="B62" s="10" t="s">
        <v>158</v>
      </c>
      <c r="C62" s="11">
        <v>578.9</v>
      </c>
      <c r="D62" s="11">
        <v>0.95</v>
      </c>
      <c r="E62" s="11">
        <v>29.799999999999997</v>
      </c>
      <c r="F62" s="11">
        <v>0.75</v>
      </c>
      <c r="G62" s="11">
        <v>6</v>
      </c>
      <c r="H62" s="11">
        <v>10</v>
      </c>
      <c r="I62" s="11">
        <v>9.9</v>
      </c>
      <c r="J62" s="11">
        <v>3.9</v>
      </c>
      <c r="K62" s="11">
        <v>58.199999999999996</v>
      </c>
      <c r="L62" s="11">
        <v>0.83</v>
      </c>
      <c r="M62" s="11">
        <v>7</v>
      </c>
      <c r="N62" s="11">
        <v>8</v>
      </c>
      <c r="O62" s="11">
        <v>9.9</v>
      </c>
      <c r="P62" s="11">
        <v>6.9</v>
      </c>
      <c r="Q62" s="11">
        <v>8.5</v>
      </c>
      <c r="R62" s="11">
        <v>9.9</v>
      </c>
      <c r="S62" s="11">
        <v>8</v>
      </c>
      <c r="T62" s="11">
        <v>198.1</v>
      </c>
      <c r="U62" s="11">
        <v>0.99</v>
      </c>
      <c r="V62" s="11">
        <v>98.6</v>
      </c>
      <c r="W62" s="11">
        <v>99.5</v>
      </c>
      <c r="X62" s="11">
        <v>292.79999999999995</v>
      </c>
      <c r="Y62" s="11">
        <v>0.98</v>
      </c>
      <c r="Z62" s="11">
        <v>95.7</v>
      </c>
      <c r="AA62" s="11">
        <v>99</v>
      </c>
      <c r="AB62" s="11">
        <v>98.1</v>
      </c>
    </row>
    <row r="63" spans="1:28" x14ac:dyDescent="0.25">
      <c r="A63" s="10" t="s">
        <v>63</v>
      </c>
      <c r="B63" s="10" t="s">
        <v>159</v>
      </c>
      <c r="C63" s="11">
        <v>571</v>
      </c>
      <c r="D63" s="11">
        <v>0.94</v>
      </c>
      <c r="E63" s="11">
        <v>30.5</v>
      </c>
      <c r="F63" s="11">
        <v>0.76</v>
      </c>
      <c r="G63" s="11">
        <v>7.5</v>
      </c>
      <c r="H63" s="11">
        <v>9.8000000000000007</v>
      </c>
      <c r="I63" s="11">
        <v>10</v>
      </c>
      <c r="J63" s="11">
        <v>3.2</v>
      </c>
      <c r="K63" s="11">
        <v>53.400000000000006</v>
      </c>
      <c r="L63" s="11">
        <v>0.76</v>
      </c>
      <c r="M63" s="11">
        <v>9</v>
      </c>
      <c r="N63" s="11">
        <v>10</v>
      </c>
      <c r="O63" s="11">
        <v>7.5</v>
      </c>
      <c r="P63" s="11">
        <v>8.6</v>
      </c>
      <c r="Q63" s="11">
        <v>6.7</v>
      </c>
      <c r="R63" s="11">
        <v>9.6</v>
      </c>
      <c r="S63" s="11">
        <v>2</v>
      </c>
      <c r="T63" s="11">
        <v>200</v>
      </c>
      <c r="U63" s="11">
        <v>1</v>
      </c>
      <c r="V63" s="11">
        <v>100</v>
      </c>
      <c r="W63" s="11">
        <v>100</v>
      </c>
      <c r="X63" s="11">
        <v>287.10000000000002</v>
      </c>
      <c r="Y63" s="11">
        <v>0.96</v>
      </c>
      <c r="Z63" s="11">
        <v>96.8</v>
      </c>
      <c r="AA63" s="11">
        <v>90.3</v>
      </c>
      <c r="AB63" s="11">
        <v>100</v>
      </c>
    </row>
    <row r="64" spans="1:28" x14ac:dyDescent="0.25">
      <c r="A64" s="10" t="s">
        <v>63</v>
      </c>
      <c r="B64" s="10" t="s">
        <v>160</v>
      </c>
      <c r="C64" s="11">
        <v>543.6</v>
      </c>
      <c r="D64" s="11">
        <v>0.89</v>
      </c>
      <c r="E64" s="11">
        <v>30</v>
      </c>
      <c r="F64" s="11">
        <v>0.75</v>
      </c>
      <c r="G64" s="11">
        <v>9</v>
      </c>
      <c r="H64" s="11">
        <v>9</v>
      </c>
      <c r="I64" s="11">
        <v>7</v>
      </c>
      <c r="J64" s="11">
        <v>5</v>
      </c>
      <c r="K64" s="11">
        <v>33.6</v>
      </c>
      <c r="L64" s="11">
        <v>0.48</v>
      </c>
      <c r="M64" s="11">
        <v>9.8000000000000007</v>
      </c>
      <c r="N64" s="11">
        <v>9</v>
      </c>
      <c r="O64" s="11">
        <v>3.3</v>
      </c>
      <c r="P64" s="11">
        <v>1</v>
      </c>
      <c r="Q64" s="11">
        <v>8</v>
      </c>
      <c r="R64" s="11">
        <v>1.5</v>
      </c>
      <c r="S64" s="11">
        <v>1</v>
      </c>
      <c r="T64" s="11">
        <v>200</v>
      </c>
      <c r="U64" s="11">
        <v>1</v>
      </c>
      <c r="V64" s="11">
        <v>100</v>
      </c>
      <c r="W64" s="11">
        <v>100</v>
      </c>
      <c r="X64" s="11">
        <v>280</v>
      </c>
      <c r="Y64" s="11">
        <v>0.93</v>
      </c>
      <c r="Z64" s="11">
        <v>80</v>
      </c>
      <c r="AA64" s="11">
        <v>100</v>
      </c>
      <c r="AB64" s="11">
        <v>100</v>
      </c>
    </row>
    <row r="65" spans="1:28" x14ac:dyDescent="0.25">
      <c r="A65" s="10" t="s">
        <v>63</v>
      </c>
      <c r="B65" s="10" t="s">
        <v>161</v>
      </c>
      <c r="C65" s="11">
        <v>523.20000000000005</v>
      </c>
      <c r="D65" s="11">
        <v>0.86</v>
      </c>
      <c r="E65" s="11">
        <v>28.6</v>
      </c>
      <c r="F65" s="11">
        <v>0.72</v>
      </c>
      <c r="G65" s="11">
        <v>7</v>
      </c>
      <c r="H65" s="11">
        <v>9</v>
      </c>
      <c r="I65" s="11">
        <v>8.6</v>
      </c>
      <c r="J65" s="11">
        <v>4</v>
      </c>
      <c r="K65" s="11">
        <v>47.1</v>
      </c>
      <c r="L65" s="11">
        <v>0.67</v>
      </c>
      <c r="M65" s="11">
        <v>9.6999999999999993</v>
      </c>
      <c r="N65" s="11">
        <v>9.9</v>
      </c>
      <c r="O65" s="11">
        <v>7.4</v>
      </c>
      <c r="P65" s="11">
        <v>7.7</v>
      </c>
      <c r="Q65" s="11">
        <v>7.9</v>
      </c>
      <c r="R65" s="11">
        <v>1.5</v>
      </c>
      <c r="S65" s="11">
        <v>3</v>
      </c>
      <c r="T65" s="11">
        <v>190.4</v>
      </c>
      <c r="U65" s="11">
        <v>0.95</v>
      </c>
      <c r="V65" s="11">
        <v>95.2</v>
      </c>
      <c r="W65" s="11">
        <v>95.2</v>
      </c>
      <c r="X65" s="11">
        <v>257.10000000000002</v>
      </c>
      <c r="Y65" s="11">
        <v>0.86</v>
      </c>
      <c r="Z65" s="11">
        <v>71.400000000000006</v>
      </c>
      <c r="AA65" s="11">
        <v>90.5</v>
      </c>
      <c r="AB65" s="11">
        <v>95.2</v>
      </c>
    </row>
    <row r="66" spans="1:28" x14ac:dyDescent="0.25">
      <c r="A66" s="10" t="s">
        <v>63</v>
      </c>
      <c r="B66" s="10" t="s">
        <v>162</v>
      </c>
      <c r="C66" s="11">
        <v>518.79999999999995</v>
      </c>
      <c r="D66" s="11">
        <v>0.85</v>
      </c>
      <c r="E66" s="11">
        <v>28</v>
      </c>
      <c r="F66" s="11">
        <v>0.7</v>
      </c>
      <c r="G66" s="11">
        <v>5.9</v>
      </c>
      <c r="H66" s="11">
        <v>9.8000000000000007</v>
      </c>
      <c r="I66" s="11">
        <v>8.9</v>
      </c>
      <c r="J66" s="11">
        <v>3.4</v>
      </c>
      <c r="K66" s="11">
        <v>50.6</v>
      </c>
      <c r="L66" s="11">
        <v>0.72</v>
      </c>
      <c r="M66" s="11">
        <v>5.7</v>
      </c>
      <c r="N66" s="11">
        <v>7.8</v>
      </c>
      <c r="O66" s="11">
        <v>7.7</v>
      </c>
      <c r="P66" s="11">
        <v>0.8</v>
      </c>
      <c r="Q66" s="11">
        <v>8.8000000000000007</v>
      </c>
      <c r="R66" s="11">
        <v>9.8000000000000007</v>
      </c>
      <c r="S66" s="11">
        <v>10</v>
      </c>
      <c r="T66" s="11">
        <v>189.39999999999998</v>
      </c>
      <c r="U66" s="11">
        <v>0.95</v>
      </c>
      <c r="V66" s="11">
        <v>94.3</v>
      </c>
      <c r="W66" s="11">
        <v>95.1</v>
      </c>
      <c r="X66" s="11">
        <v>250.8</v>
      </c>
      <c r="Y66" s="11">
        <v>0.84</v>
      </c>
      <c r="Z66" s="11">
        <v>67.2</v>
      </c>
      <c r="AA66" s="11">
        <v>87.7</v>
      </c>
      <c r="AB66" s="11">
        <v>95.9</v>
      </c>
    </row>
    <row r="67" spans="1:28" x14ac:dyDescent="0.25">
      <c r="A67" s="10" t="s">
        <v>63</v>
      </c>
      <c r="B67" s="10" t="s">
        <v>163</v>
      </c>
      <c r="C67" s="11">
        <v>501</v>
      </c>
      <c r="D67" s="11">
        <v>0.82</v>
      </c>
      <c r="E67" s="11">
        <v>17.399999999999999</v>
      </c>
      <c r="F67" s="11">
        <v>0.44</v>
      </c>
      <c r="G67" s="11">
        <v>3.9</v>
      </c>
      <c r="H67" s="11">
        <v>3.9</v>
      </c>
      <c r="I67" s="11">
        <v>7.8</v>
      </c>
      <c r="J67" s="11">
        <v>1.8</v>
      </c>
      <c r="K67" s="11">
        <v>39.1</v>
      </c>
      <c r="L67" s="11">
        <v>0.56000000000000005</v>
      </c>
      <c r="M67" s="11">
        <v>7.1</v>
      </c>
      <c r="N67" s="11">
        <v>9.3000000000000007</v>
      </c>
      <c r="O67" s="11">
        <v>7.9</v>
      </c>
      <c r="P67" s="11">
        <v>0.7</v>
      </c>
      <c r="Q67" s="11">
        <v>8</v>
      </c>
      <c r="R67" s="11">
        <v>5.0999999999999996</v>
      </c>
      <c r="S67" s="11">
        <v>1</v>
      </c>
      <c r="T67" s="11">
        <v>200</v>
      </c>
      <c r="U67" s="11">
        <v>1</v>
      </c>
      <c r="V67" s="11">
        <v>100</v>
      </c>
      <c r="W67" s="11">
        <v>100</v>
      </c>
      <c r="X67" s="11">
        <v>244.5</v>
      </c>
      <c r="Y67" s="11">
        <v>0.82</v>
      </c>
      <c r="Z67" s="11">
        <v>55.6</v>
      </c>
      <c r="AA67" s="11">
        <v>100</v>
      </c>
      <c r="AB67" s="11">
        <v>88.9</v>
      </c>
    </row>
    <row r="68" spans="1:28" x14ac:dyDescent="0.25">
      <c r="A68" s="10" t="s">
        <v>63</v>
      </c>
      <c r="B68" s="10" t="s">
        <v>164</v>
      </c>
      <c r="C68" s="11">
        <v>496.7</v>
      </c>
      <c r="D68" s="11">
        <v>0.81</v>
      </c>
      <c r="E68" s="11">
        <v>31.7</v>
      </c>
      <c r="F68" s="11">
        <v>0.79</v>
      </c>
      <c r="G68" s="11">
        <v>9.5</v>
      </c>
      <c r="H68" s="11">
        <v>9.9</v>
      </c>
      <c r="I68" s="11">
        <v>9</v>
      </c>
      <c r="J68" s="11">
        <v>3.3</v>
      </c>
      <c r="K68" s="11">
        <v>45</v>
      </c>
      <c r="L68" s="11">
        <v>0.64</v>
      </c>
      <c r="M68" s="11">
        <v>4.4000000000000004</v>
      </c>
      <c r="N68" s="11">
        <v>9.9</v>
      </c>
      <c r="O68" s="11">
        <v>8</v>
      </c>
      <c r="P68" s="11">
        <v>9.5</v>
      </c>
      <c r="Q68" s="11">
        <v>4.5999999999999996</v>
      </c>
      <c r="R68" s="11">
        <v>1.6</v>
      </c>
      <c r="S68" s="11">
        <v>7</v>
      </c>
      <c r="T68" s="11">
        <v>200</v>
      </c>
      <c r="U68" s="11">
        <v>1</v>
      </c>
      <c r="V68" s="11">
        <v>100</v>
      </c>
      <c r="W68" s="11">
        <v>100</v>
      </c>
      <c r="X68" s="11">
        <v>220</v>
      </c>
      <c r="Y68" s="11">
        <v>0.73</v>
      </c>
      <c r="Z68" s="11">
        <v>40</v>
      </c>
      <c r="AA68" s="11">
        <v>90</v>
      </c>
      <c r="AB68" s="11">
        <v>90</v>
      </c>
    </row>
    <row r="69" spans="1:28" x14ac:dyDescent="0.25">
      <c r="A69" s="10" t="s">
        <v>63</v>
      </c>
      <c r="B69" s="10" t="s">
        <v>165</v>
      </c>
      <c r="C69" s="11">
        <v>444.4</v>
      </c>
      <c r="D69" s="11">
        <v>0.73</v>
      </c>
      <c r="E69" s="11">
        <v>29.1</v>
      </c>
      <c r="F69" s="11">
        <v>0.73</v>
      </c>
      <c r="G69" s="11">
        <v>7.9</v>
      </c>
      <c r="H69" s="11">
        <v>9.6999999999999993</v>
      </c>
      <c r="I69" s="11">
        <v>9.6</v>
      </c>
      <c r="J69" s="11">
        <v>1.9</v>
      </c>
      <c r="K69" s="11">
        <v>38</v>
      </c>
      <c r="L69" s="11">
        <v>0.54</v>
      </c>
      <c r="M69" s="11">
        <v>8.5</v>
      </c>
      <c r="N69" s="11">
        <v>9.9</v>
      </c>
      <c r="O69" s="11">
        <v>3</v>
      </c>
      <c r="P69" s="11">
        <v>4.5</v>
      </c>
      <c r="Q69" s="11">
        <v>6</v>
      </c>
      <c r="R69" s="11">
        <v>1.1000000000000001</v>
      </c>
      <c r="S69" s="11">
        <v>5</v>
      </c>
      <c r="T69" s="11">
        <v>177.3</v>
      </c>
      <c r="U69" s="11">
        <v>0.89</v>
      </c>
      <c r="V69" s="11">
        <v>90.9</v>
      </c>
      <c r="W69" s="11">
        <v>86.4</v>
      </c>
      <c r="X69" s="11">
        <v>200</v>
      </c>
      <c r="Y69" s="11">
        <v>0.67</v>
      </c>
      <c r="Z69" s="11">
        <v>50</v>
      </c>
      <c r="AA69" s="11">
        <v>72.7</v>
      </c>
      <c r="AB69" s="11">
        <v>77.3</v>
      </c>
    </row>
    <row r="70" spans="1:28" x14ac:dyDescent="0.25">
      <c r="A70" s="10" t="s">
        <v>63</v>
      </c>
      <c r="B70" s="10" t="s">
        <v>166</v>
      </c>
      <c r="C70" s="11">
        <v>67.099999999999994</v>
      </c>
      <c r="D70" s="11">
        <v>0.11</v>
      </c>
      <c r="E70" s="11">
        <v>23.5</v>
      </c>
      <c r="F70" s="11">
        <v>0.59</v>
      </c>
      <c r="G70" s="11">
        <v>6.5</v>
      </c>
      <c r="H70" s="11">
        <v>9</v>
      </c>
      <c r="I70" s="11">
        <v>8</v>
      </c>
      <c r="J70" s="11">
        <v>0</v>
      </c>
      <c r="K70" s="11">
        <v>43.6</v>
      </c>
      <c r="L70" s="11">
        <v>0.62</v>
      </c>
      <c r="M70" s="11">
        <v>7</v>
      </c>
      <c r="N70" s="11">
        <v>9</v>
      </c>
      <c r="O70" s="11">
        <v>6</v>
      </c>
      <c r="P70" s="11">
        <v>8.5</v>
      </c>
      <c r="Q70" s="11">
        <v>7.1</v>
      </c>
      <c r="R70" s="11">
        <v>4</v>
      </c>
      <c r="S70" s="11">
        <v>2</v>
      </c>
      <c r="T70" s="11" t="s">
        <v>91</v>
      </c>
      <c r="U70" s="11" t="s">
        <v>91</v>
      </c>
      <c r="V70" s="11" t="s">
        <v>91</v>
      </c>
      <c r="W70" s="11" t="s">
        <v>91</v>
      </c>
      <c r="X70" s="11" t="s">
        <v>91</v>
      </c>
      <c r="Y70" s="11" t="s">
        <v>91</v>
      </c>
      <c r="Z70" s="11" t="s">
        <v>91</v>
      </c>
      <c r="AA70" s="11" t="s">
        <v>91</v>
      </c>
      <c r="AB70" s="11" t="s">
        <v>91</v>
      </c>
    </row>
    <row r="71" spans="1:28" x14ac:dyDescent="0.25">
      <c r="A71" s="10" t="s">
        <v>67</v>
      </c>
      <c r="B71" s="10" t="s">
        <v>167</v>
      </c>
      <c r="C71" s="11">
        <v>594.59999999999991</v>
      </c>
      <c r="D71" s="11">
        <v>0.97</v>
      </c>
      <c r="E71" s="11">
        <v>36.799999999999997</v>
      </c>
      <c r="F71" s="11">
        <v>0.92</v>
      </c>
      <c r="G71" s="11">
        <v>10</v>
      </c>
      <c r="H71" s="11">
        <v>9</v>
      </c>
      <c r="I71" s="11">
        <v>10</v>
      </c>
      <c r="J71" s="11">
        <v>7.8</v>
      </c>
      <c r="K71" s="11">
        <v>65.3</v>
      </c>
      <c r="L71" s="11">
        <v>0.93</v>
      </c>
      <c r="M71" s="11">
        <v>9.5</v>
      </c>
      <c r="N71" s="11">
        <v>10</v>
      </c>
      <c r="O71" s="11">
        <v>7.9</v>
      </c>
      <c r="P71" s="11">
        <v>8.5</v>
      </c>
      <c r="Q71" s="11">
        <v>9.4</v>
      </c>
      <c r="R71" s="11">
        <v>10</v>
      </c>
      <c r="S71" s="11">
        <v>10</v>
      </c>
      <c r="T71" s="11">
        <v>198.2</v>
      </c>
      <c r="U71" s="11">
        <v>0.99</v>
      </c>
      <c r="V71" s="11">
        <v>99</v>
      </c>
      <c r="W71" s="11">
        <v>99.2</v>
      </c>
      <c r="X71" s="11">
        <v>294.3</v>
      </c>
      <c r="Y71" s="11">
        <v>0.98</v>
      </c>
      <c r="Z71" s="11">
        <v>97</v>
      </c>
      <c r="AA71" s="11">
        <v>98.6</v>
      </c>
      <c r="AB71" s="11">
        <v>98.7</v>
      </c>
    </row>
    <row r="72" spans="1:28" x14ac:dyDescent="0.25">
      <c r="A72" s="10" t="s">
        <v>67</v>
      </c>
      <c r="B72" s="10" t="s">
        <v>168</v>
      </c>
      <c r="C72" s="11">
        <v>578.29999999999995</v>
      </c>
      <c r="D72" s="11">
        <v>0.95</v>
      </c>
      <c r="E72" s="11">
        <v>36.699999999999996</v>
      </c>
      <c r="F72" s="11">
        <v>0.92</v>
      </c>
      <c r="G72" s="11">
        <v>9.5</v>
      </c>
      <c r="H72" s="11">
        <v>10</v>
      </c>
      <c r="I72" s="11">
        <v>9.9</v>
      </c>
      <c r="J72" s="11">
        <v>7.3</v>
      </c>
      <c r="K72" s="11">
        <v>57.6</v>
      </c>
      <c r="L72" s="11">
        <v>0.82</v>
      </c>
      <c r="M72" s="11">
        <v>10</v>
      </c>
      <c r="N72" s="11">
        <v>10</v>
      </c>
      <c r="O72" s="11">
        <v>7.7</v>
      </c>
      <c r="P72" s="11">
        <v>8.1999999999999993</v>
      </c>
      <c r="Q72" s="11">
        <v>8.8000000000000007</v>
      </c>
      <c r="R72" s="11">
        <v>9.9</v>
      </c>
      <c r="S72" s="11">
        <v>3</v>
      </c>
      <c r="T72" s="11">
        <v>197.2</v>
      </c>
      <c r="U72" s="11">
        <v>0.99</v>
      </c>
      <c r="V72" s="11">
        <v>98.8</v>
      </c>
      <c r="W72" s="11">
        <v>98.4</v>
      </c>
      <c r="X72" s="11">
        <v>286.79999999999995</v>
      </c>
      <c r="Y72" s="11">
        <v>0.96</v>
      </c>
      <c r="Z72" s="11">
        <v>96.8</v>
      </c>
      <c r="AA72" s="11">
        <v>92.4</v>
      </c>
      <c r="AB72" s="11">
        <v>97.6</v>
      </c>
    </row>
    <row r="73" spans="1:28" x14ac:dyDescent="0.25">
      <c r="A73" s="10" t="s">
        <v>67</v>
      </c>
      <c r="B73" s="10" t="s">
        <v>169</v>
      </c>
      <c r="C73" s="11">
        <v>575.9</v>
      </c>
      <c r="D73" s="11">
        <v>0.94</v>
      </c>
      <c r="E73" s="11">
        <v>38.299999999999997</v>
      </c>
      <c r="F73" s="11">
        <v>0.96</v>
      </c>
      <c r="G73" s="11">
        <v>9.9</v>
      </c>
      <c r="H73" s="11">
        <v>9.9</v>
      </c>
      <c r="I73" s="11">
        <v>9.8000000000000007</v>
      </c>
      <c r="J73" s="11">
        <v>8.6999999999999993</v>
      </c>
      <c r="K73" s="11">
        <v>65.099999999999994</v>
      </c>
      <c r="L73" s="11">
        <v>0.93</v>
      </c>
      <c r="M73" s="11">
        <v>9.4</v>
      </c>
      <c r="N73" s="11">
        <v>7.9</v>
      </c>
      <c r="O73" s="11">
        <v>9.8000000000000007</v>
      </c>
      <c r="P73" s="11">
        <v>9</v>
      </c>
      <c r="Q73" s="11">
        <v>9.1999999999999993</v>
      </c>
      <c r="R73" s="11">
        <v>9.8000000000000007</v>
      </c>
      <c r="S73" s="11">
        <v>10</v>
      </c>
      <c r="T73" s="11">
        <v>191.5</v>
      </c>
      <c r="U73" s="11">
        <v>0.96</v>
      </c>
      <c r="V73" s="11">
        <v>95.6</v>
      </c>
      <c r="W73" s="11">
        <v>95.9</v>
      </c>
      <c r="X73" s="11">
        <v>281</v>
      </c>
      <c r="Y73" s="11">
        <v>0.94</v>
      </c>
      <c r="Z73" s="11">
        <v>93.2</v>
      </c>
      <c r="AA73" s="11">
        <v>92.7</v>
      </c>
      <c r="AB73" s="11">
        <v>95.1</v>
      </c>
    </row>
    <row r="74" spans="1:28" x14ac:dyDescent="0.25">
      <c r="A74" s="10" t="s">
        <v>67</v>
      </c>
      <c r="B74" s="10" t="s">
        <v>170</v>
      </c>
      <c r="C74" s="11">
        <v>549.9</v>
      </c>
      <c r="D74" s="11">
        <v>0.9</v>
      </c>
      <c r="E74" s="11">
        <v>36</v>
      </c>
      <c r="F74" s="11">
        <v>0.9</v>
      </c>
      <c r="G74" s="11">
        <v>9.9</v>
      </c>
      <c r="H74" s="11">
        <v>9.9</v>
      </c>
      <c r="I74" s="11">
        <v>9.8000000000000007</v>
      </c>
      <c r="J74" s="11">
        <v>6.4</v>
      </c>
      <c r="K74" s="11">
        <v>55.8</v>
      </c>
      <c r="L74" s="11">
        <v>0.8</v>
      </c>
      <c r="M74" s="11">
        <v>9.9</v>
      </c>
      <c r="N74" s="11">
        <v>9.9</v>
      </c>
      <c r="O74" s="11">
        <v>7.8</v>
      </c>
      <c r="P74" s="11">
        <v>4.9000000000000004</v>
      </c>
      <c r="Q74" s="11">
        <v>9.5</v>
      </c>
      <c r="R74" s="11">
        <v>9.8000000000000007</v>
      </c>
      <c r="S74" s="11">
        <v>4</v>
      </c>
      <c r="T74" s="11">
        <v>182.7</v>
      </c>
      <c r="U74" s="11">
        <v>0.91</v>
      </c>
      <c r="V74" s="11">
        <v>91.7</v>
      </c>
      <c r="W74" s="11">
        <v>91</v>
      </c>
      <c r="X74" s="11">
        <v>275.39999999999998</v>
      </c>
      <c r="Y74" s="11">
        <v>0.92</v>
      </c>
      <c r="Z74" s="11">
        <v>89.7</v>
      </c>
      <c r="AA74" s="11">
        <v>93</v>
      </c>
      <c r="AB74" s="11">
        <v>92.7</v>
      </c>
    </row>
    <row r="75" spans="1:28" x14ac:dyDescent="0.25">
      <c r="A75" s="10" t="s">
        <v>67</v>
      </c>
      <c r="B75" s="10" t="s">
        <v>171</v>
      </c>
      <c r="C75" s="11">
        <v>525.4</v>
      </c>
      <c r="D75" s="11">
        <v>0.86</v>
      </c>
      <c r="E75" s="11">
        <v>36.1</v>
      </c>
      <c r="F75" s="11">
        <v>0.9</v>
      </c>
      <c r="G75" s="11">
        <v>9.9</v>
      </c>
      <c r="H75" s="11">
        <v>9.9</v>
      </c>
      <c r="I75" s="11">
        <v>9.6999999999999993</v>
      </c>
      <c r="J75" s="11">
        <v>6.6</v>
      </c>
      <c r="K75" s="11">
        <v>55.2</v>
      </c>
      <c r="L75" s="11">
        <v>0.79</v>
      </c>
      <c r="M75" s="11">
        <v>8.3000000000000007</v>
      </c>
      <c r="N75" s="11">
        <v>7.8</v>
      </c>
      <c r="O75" s="11">
        <v>7.6</v>
      </c>
      <c r="P75" s="11">
        <v>9.4</v>
      </c>
      <c r="Q75" s="11">
        <v>8.4</v>
      </c>
      <c r="R75" s="11">
        <v>9.6999999999999993</v>
      </c>
      <c r="S75" s="11">
        <v>4</v>
      </c>
      <c r="T75" s="11">
        <v>180.2</v>
      </c>
      <c r="U75" s="11">
        <v>0.9</v>
      </c>
      <c r="V75" s="11">
        <v>91.2</v>
      </c>
      <c r="W75" s="11">
        <v>89</v>
      </c>
      <c r="X75" s="11">
        <v>253.89999999999998</v>
      </c>
      <c r="Y75" s="11">
        <v>0.85</v>
      </c>
      <c r="Z75" s="11">
        <v>76.3</v>
      </c>
      <c r="AA75" s="11">
        <v>86.4</v>
      </c>
      <c r="AB75" s="11">
        <v>91.2</v>
      </c>
    </row>
    <row r="76" spans="1:28" x14ac:dyDescent="0.25">
      <c r="A76" s="10" t="s">
        <v>67</v>
      </c>
      <c r="B76" s="10" t="s">
        <v>172</v>
      </c>
      <c r="C76" s="11">
        <v>478.4</v>
      </c>
      <c r="D76" s="11">
        <v>0.78</v>
      </c>
      <c r="E76" s="11">
        <v>34.200000000000003</v>
      </c>
      <c r="F76" s="11">
        <v>0.86</v>
      </c>
      <c r="G76" s="11">
        <v>9.8000000000000007</v>
      </c>
      <c r="H76" s="11">
        <v>9.8000000000000007</v>
      </c>
      <c r="I76" s="11">
        <v>9.6</v>
      </c>
      <c r="J76" s="11">
        <v>5</v>
      </c>
      <c r="K76" s="11">
        <v>49.8</v>
      </c>
      <c r="L76" s="11">
        <v>0.71</v>
      </c>
      <c r="M76" s="11">
        <v>6.7</v>
      </c>
      <c r="N76" s="11">
        <v>9.6999999999999993</v>
      </c>
      <c r="O76" s="11">
        <v>7.6</v>
      </c>
      <c r="P76" s="11">
        <v>4.8</v>
      </c>
      <c r="Q76" s="11">
        <v>7.5</v>
      </c>
      <c r="R76" s="11">
        <v>9.5</v>
      </c>
      <c r="S76" s="11">
        <v>4</v>
      </c>
      <c r="T76" s="11">
        <v>168.9</v>
      </c>
      <c r="U76" s="11">
        <v>0.84</v>
      </c>
      <c r="V76" s="11">
        <v>85.2</v>
      </c>
      <c r="W76" s="11">
        <v>83.7</v>
      </c>
      <c r="X76" s="11">
        <v>225.49999999999997</v>
      </c>
      <c r="Y76" s="11">
        <v>0.75</v>
      </c>
      <c r="Z76" s="11">
        <v>66.3</v>
      </c>
      <c r="AA76" s="11">
        <v>78.099999999999994</v>
      </c>
      <c r="AB76" s="11">
        <v>81.099999999999994</v>
      </c>
    </row>
    <row r="77" spans="1:28" x14ac:dyDescent="0.25">
      <c r="A77" s="10" t="s">
        <v>173</v>
      </c>
      <c r="B77" s="10" t="s">
        <v>174</v>
      </c>
      <c r="C77" s="11">
        <v>582.5</v>
      </c>
      <c r="D77" s="11">
        <v>0.95</v>
      </c>
      <c r="E77" s="11">
        <v>29.9</v>
      </c>
      <c r="F77" s="11">
        <v>0.75</v>
      </c>
      <c r="G77" s="11">
        <v>9</v>
      </c>
      <c r="H77" s="11">
        <v>10</v>
      </c>
      <c r="I77" s="11">
        <v>8</v>
      </c>
      <c r="J77" s="11">
        <v>2.9</v>
      </c>
      <c r="K77" s="11">
        <v>52.599999999999994</v>
      </c>
      <c r="L77" s="11">
        <v>0.75</v>
      </c>
      <c r="M77" s="11">
        <v>7.5</v>
      </c>
      <c r="N77" s="11">
        <v>10</v>
      </c>
      <c r="O77" s="11">
        <v>7.8</v>
      </c>
      <c r="P77" s="11">
        <v>8</v>
      </c>
      <c r="Q77" s="11">
        <v>9.3000000000000007</v>
      </c>
      <c r="R77" s="11">
        <v>6</v>
      </c>
      <c r="S77" s="11">
        <v>4</v>
      </c>
      <c r="T77" s="11">
        <v>200</v>
      </c>
      <c r="U77" s="11">
        <v>1</v>
      </c>
      <c r="V77" s="11">
        <v>100</v>
      </c>
      <c r="W77" s="11">
        <v>100</v>
      </c>
      <c r="X77" s="11">
        <v>300</v>
      </c>
      <c r="Y77" s="11">
        <v>1</v>
      </c>
      <c r="Z77" s="11">
        <v>100</v>
      </c>
      <c r="AA77" s="11">
        <v>100</v>
      </c>
      <c r="AB77" s="11">
        <v>100</v>
      </c>
    </row>
    <row r="78" spans="1:28" x14ac:dyDescent="0.25">
      <c r="A78" s="10" t="s">
        <v>173</v>
      </c>
      <c r="B78" s="10" t="s">
        <v>175</v>
      </c>
      <c r="C78" s="11">
        <v>571.90000000000009</v>
      </c>
      <c r="D78" s="11">
        <v>0.94</v>
      </c>
      <c r="E78" s="11">
        <v>30.4</v>
      </c>
      <c r="F78" s="11">
        <v>0.76</v>
      </c>
      <c r="G78" s="11">
        <v>9.5</v>
      </c>
      <c r="H78" s="11">
        <v>10</v>
      </c>
      <c r="I78" s="11">
        <v>8</v>
      </c>
      <c r="J78" s="11">
        <v>2.9</v>
      </c>
      <c r="K78" s="11">
        <v>49.2</v>
      </c>
      <c r="L78" s="11">
        <v>0.7</v>
      </c>
      <c r="M78" s="11">
        <v>6.4</v>
      </c>
      <c r="N78" s="11">
        <v>10</v>
      </c>
      <c r="O78" s="11">
        <v>8</v>
      </c>
      <c r="P78" s="11">
        <v>0.8</v>
      </c>
      <c r="Q78" s="11">
        <v>9</v>
      </c>
      <c r="R78" s="11">
        <v>6</v>
      </c>
      <c r="S78" s="11">
        <v>9</v>
      </c>
      <c r="T78" s="11">
        <v>200</v>
      </c>
      <c r="U78" s="11">
        <v>1</v>
      </c>
      <c r="V78" s="11">
        <v>100</v>
      </c>
      <c r="W78" s="11">
        <v>100</v>
      </c>
      <c r="X78" s="11">
        <v>292.3</v>
      </c>
      <c r="Y78" s="11">
        <v>0.97</v>
      </c>
      <c r="Z78" s="11">
        <v>92.3</v>
      </c>
      <c r="AA78" s="11">
        <v>100</v>
      </c>
      <c r="AB78" s="11">
        <v>100</v>
      </c>
    </row>
    <row r="79" spans="1:28" x14ac:dyDescent="0.25">
      <c r="A79" s="10" t="s">
        <v>173</v>
      </c>
      <c r="B79" s="10" t="s">
        <v>176</v>
      </c>
      <c r="C79" s="11">
        <v>571.29999999999995</v>
      </c>
      <c r="D79" s="11">
        <v>0.94</v>
      </c>
      <c r="E79" s="11">
        <v>34</v>
      </c>
      <c r="F79" s="11">
        <v>0.85</v>
      </c>
      <c r="G79" s="11">
        <v>10</v>
      </c>
      <c r="H79" s="11">
        <v>8</v>
      </c>
      <c r="I79" s="11">
        <v>9</v>
      </c>
      <c r="J79" s="11">
        <v>7</v>
      </c>
      <c r="K79" s="11">
        <v>53.3</v>
      </c>
      <c r="L79" s="11">
        <v>0.76</v>
      </c>
      <c r="M79" s="11">
        <v>5.5</v>
      </c>
      <c r="N79" s="11">
        <v>10</v>
      </c>
      <c r="O79" s="11">
        <v>8</v>
      </c>
      <c r="P79" s="11">
        <v>8.8000000000000007</v>
      </c>
      <c r="Q79" s="11">
        <v>9</v>
      </c>
      <c r="R79" s="11">
        <v>6</v>
      </c>
      <c r="S79" s="11">
        <v>6</v>
      </c>
      <c r="T79" s="11">
        <v>200</v>
      </c>
      <c r="U79" s="11">
        <v>1</v>
      </c>
      <c r="V79" s="11">
        <v>100</v>
      </c>
      <c r="W79" s="11">
        <v>100</v>
      </c>
      <c r="X79" s="11">
        <v>284</v>
      </c>
      <c r="Y79" s="11">
        <v>0.95</v>
      </c>
      <c r="Z79" s="11">
        <v>96</v>
      </c>
      <c r="AA79" s="11">
        <v>100</v>
      </c>
      <c r="AB79" s="11">
        <v>88</v>
      </c>
    </row>
    <row r="80" spans="1:28" x14ac:dyDescent="0.25">
      <c r="A80" s="10" t="s">
        <v>173</v>
      </c>
      <c r="B80" s="10" t="s">
        <v>177</v>
      </c>
      <c r="C80" s="11">
        <v>563.29999999999995</v>
      </c>
      <c r="D80" s="11">
        <v>0.92</v>
      </c>
      <c r="E80" s="11">
        <v>30.5</v>
      </c>
      <c r="F80" s="11">
        <v>0.76</v>
      </c>
      <c r="G80" s="11">
        <v>9</v>
      </c>
      <c r="H80" s="11">
        <v>8.9</v>
      </c>
      <c r="I80" s="11">
        <v>9</v>
      </c>
      <c r="J80" s="11">
        <v>3.6</v>
      </c>
      <c r="K80" s="11">
        <v>45.199999999999996</v>
      </c>
      <c r="L80" s="11">
        <v>0.65</v>
      </c>
      <c r="M80" s="11">
        <v>8.9</v>
      </c>
      <c r="N80" s="11">
        <v>10</v>
      </c>
      <c r="O80" s="11">
        <v>7.8</v>
      </c>
      <c r="P80" s="11">
        <v>0.9</v>
      </c>
      <c r="Q80" s="11">
        <v>10</v>
      </c>
      <c r="R80" s="11">
        <v>5.6</v>
      </c>
      <c r="S80" s="11">
        <v>2</v>
      </c>
      <c r="T80" s="11">
        <v>193.8</v>
      </c>
      <c r="U80" s="11">
        <v>0.97</v>
      </c>
      <c r="V80" s="11">
        <v>100</v>
      </c>
      <c r="W80" s="11">
        <v>93.8</v>
      </c>
      <c r="X80" s="11">
        <v>293.8</v>
      </c>
      <c r="Y80" s="11">
        <v>0.98</v>
      </c>
      <c r="Z80" s="11">
        <v>93.8</v>
      </c>
      <c r="AA80" s="11">
        <v>100</v>
      </c>
      <c r="AB80" s="11">
        <v>100</v>
      </c>
    </row>
    <row r="81" spans="1:28" x14ac:dyDescent="0.25">
      <c r="A81" s="10" t="s">
        <v>173</v>
      </c>
      <c r="B81" s="10" t="s">
        <v>178</v>
      </c>
      <c r="C81" s="11">
        <v>547.79999999999995</v>
      </c>
      <c r="D81" s="11">
        <v>0.9</v>
      </c>
      <c r="E81" s="11">
        <v>27.6</v>
      </c>
      <c r="F81" s="11">
        <v>0.69</v>
      </c>
      <c r="G81" s="11">
        <v>9</v>
      </c>
      <c r="H81" s="11">
        <v>8</v>
      </c>
      <c r="I81" s="11">
        <v>7.8</v>
      </c>
      <c r="J81" s="11">
        <v>2.8</v>
      </c>
      <c r="K81" s="11">
        <v>51.9</v>
      </c>
      <c r="L81" s="11">
        <v>0.74</v>
      </c>
      <c r="M81" s="11">
        <v>8.3000000000000007</v>
      </c>
      <c r="N81" s="11">
        <v>10</v>
      </c>
      <c r="O81" s="11">
        <v>8</v>
      </c>
      <c r="P81" s="11">
        <v>9.5</v>
      </c>
      <c r="Q81" s="11">
        <v>8.4</v>
      </c>
      <c r="R81" s="11">
        <v>5.7</v>
      </c>
      <c r="S81" s="11">
        <v>2</v>
      </c>
      <c r="T81" s="11">
        <v>195.5</v>
      </c>
      <c r="U81" s="11">
        <v>0.98</v>
      </c>
      <c r="V81" s="11">
        <v>95.5</v>
      </c>
      <c r="W81" s="11">
        <v>100</v>
      </c>
      <c r="X81" s="11">
        <v>272.8</v>
      </c>
      <c r="Y81" s="11">
        <v>0.91</v>
      </c>
      <c r="Z81" s="11">
        <v>77.3</v>
      </c>
      <c r="AA81" s="11">
        <v>95.5</v>
      </c>
      <c r="AB81" s="11">
        <v>100</v>
      </c>
    </row>
    <row r="82" spans="1:28" x14ac:dyDescent="0.25">
      <c r="A82" s="10" t="s">
        <v>173</v>
      </c>
      <c r="B82" s="10" t="s">
        <v>179</v>
      </c>
      <c r="C82" s="11">
        <v>536.6</v>
      </c>
      <c r="D82" s="11">
        <v>0.88</v>
      </c>
      <c r="E82" s="11">
        <v>30.5</v>
      </c>
      <c r="F82" s="11">
        <v>0.76</v>
      </c>
      <c r="G82" s="11">
        <v>10</v>
      </c>
      <c r="H82" s="11">
        <v>9</v>
      </c>
      <c r="I82" s="11">
        <v>8</v>
      </c>
      <c r="J82" s="11">
        <v>3.5</v>
      </c>
      <c r="K82" s="11">
        <v>56.2</v>
      </c>
      <c r="L82" s="11">
        <v>0.8</v>
      </c>
      <c r="M82" s="11">
        <v>7.8</v>
      </c>
      <c r="N82" s="11">
        <v>10</v>
      </c>
      <c r="O82" s="11">
        <v>7.8</v>
      </c>
      <c r="P82" s="11">
        <v>9.9</v>
      </c>
      <c r="Q82" s="11">
        <v>7.1</v>
      </c>
      <c r="R82" s="11">
        <v>5.6</v>
      </c>
      <c r="S82" s="11">
        <v>8</v>
      </c>
      <c r="T82" s="11">
        <v>179.1</v>
      </c>
      <c r="U82" s="11">
        <v>0.9</v>
      </c>
      <c r="V82" s="11">
        <v>83.3</v>
      </c>
      <c r="W82" s="11">
        <v>95.8</v>
      </c>
      <c r="X82" s="11">
        <v>270.8</v>
      </c>
      <c r="Y82" s="11">
        <v>0.9</v>
      </c>
      <c r="Z82" s="11">
        <v>83.3</v>
      </c>
      <c r="AA82" s="11">
        <v>100</v>
      </c>
      <c r="AB82" s="11">
        <v>87.5</v>
      </c>
    </row>
    <row r="83" spans="1:28" x14ac:dyDescent="0.25">
      <c r="A83" s="10" t="s">
        <v>173</v>
      </c>
      <c r="B83" s="10" t="s">
        <v>180</v>
      </c>
      <c r="C83" s="11">
        <v>531.19999999999993</v>
      </c>
      <c r="D83" s="11">
        <v>0.87</v>
      </c>
      <c r="E83" s="11">
        <v>34.299999999999997</v>
      </c>
      <c r="F83" s="11">
        <v>0.86</v>
      </c>
      <c r="G83" s="11">
        <v>9</v>
      </c>
      <c r="H83" s="11">
        <v>10</v>
      </c>
      <c r="I83" s="11">
        <v>9</v>
      </c>
      <c r="J83" s="11">
        <v>6.3</v>
      </c>
      <c r="K83" s="11">
        <v>39.799999999999997</v>
      </c>
      <c r="L83" s="11">
        <v>0.56999999999999995</v>
      </c>
      <c r="M83" s="11">
        <v>7.7</v>
      </c>
      <c r="N83" s="11">
        <v>9.9</v>
      </c>
      <c r="O83" s="11">
        <v>7.8</v>
      </c>
      <c r="P83" s="11">
        <v>0.8</v>
      </c>
      <c r="Q83" s="11">
        <v>7.8</v>
      </c>
      <c r="R83" s="11">
        <v>1.8</v>
      </c>
      <c r="S83" s="11">
        <v>4</v>
      </c>
      <c r="T83" s="11">
        <v>195.2</v>
      </c>
      <c r="U83" s="11">
        <v>0.98</v>
      </c>
      <c r="V83" s="11">
        <v>100</v>
      </c>
      <c r="W83" s="11">
        <v>95.2</v>
      </c>
      <c r="X83" s="11">
        <v>261.89999999999998</v>
      </c>
      <c r="Y83" s="11">
        <v>0.87</v>
      </c>
      <c r="Z83" s="11">
        <v>66.7</v>
      </c>
      <c r="AA83" s="11">
        <v>95.2</v>
      </c>
      <c r="AB83" s="11">
        <v>100</v>
      </c>
    </row>
    <row r="84" spans="1:28" x14ac:dyDescent="0.25">
      <c r="A84" s="10" t="s">
        <v>173</v>
      </c>
      <c r="B84" s="10" t="s">
        <v>181</v>
      </c>
      <c r="C84" s="11">
        <v>525.29999999999995</v>
      </c>
      <c r="D84" s="11">
        <v>0.86</v>
      </c>
      <c r="E84" s="11">
        <v>34.699999999999996</v>
      </c>
      <c r="F84" s="11">
        <v>0.87</v>
      </c>
      <c r="G84" s="11">
        <v>9</v>
      </c>
      <c r="H84" s="11">
        <v>9.9</v>
      </c>
      <c r="I84" s="11">
        <v>9</v>
      </c>
      <c r="J84" s="11">
        <v>6.8</v>
      </c>
      <c r="K84" s="11">
        <v>40.5</v>
      </c>
      <c r="L84" s="11">
        <v>0.57999999999999996</v>
      </c>
      <c r="M84" s="11">
        <v>8.9</v>
      </c>
      <c r="N84" s="11">
        <v>10</v>
      </c>
      <c r="O84" s="11">
        <v>4</v>
      </c>
      <c r="P84" s="11">
        <v>1</v>
      </c>
      <c r="Q84" s="11">
        <v>8.6</v>
      </c>
      <c r="R84" s="11">
        <v>6</v>
      </c>
      <c r="S84" s="11">
        <v>2</v>
      </c>
      <c r="T84" s="11">
        <v>200</v>
      </c>
      <c r="U84" s="11">
        <v>1</v>
      </c>
      <c r="V84" s="11">
        <v>100</v>
      </c>
      <c r="W84" s="11">
        <v>100</v>
      </c>
      <c r="X84" s="11">
        <v>250.10000000000002</v>
      </c>
      <c r="Y84" s="11">
        <v>0.83</v>
      </c>
      <c r="Z84" s="11">
        <v>91.7</v>
      </c>
      <c r="AA84" s="11">
        <v>91.7</v>
      </c>
      <c r="AB84" s="11">
        <v>66.7</v>
      </c>
    </row>
    <row r="85" spans="1:28" x14ac:dyDescent="0.25">
      <c r="A85" s="10" t="s">
        <v>173</v>
      </c>
      <c r="B85" s="10" t="s">
        <v>182</v>
      </c>
      <c r="C85" s="11">
        <v>507.8</v>
      </c>
      <c r="D85" s="11">
        <v>0.83</v>
      </c>
      <c r="E85" s="11">
        <v>28.900000000000002</v>
      </c>
      <c r="F85" s="11">
        <v>0.72</v>
      </c>
      <c r="G85" s="11">
        <v>9.4</v>
      </c>
      <c r="H85" s="11">
        <v>8.6999999999999993</v>
      </c>
      <c r="I85" s="11">
        <v>8</v>
      </c>
      <c r="J85" s="11">
        <v>2.8</v>
      </c>
      <c r="K85" s="11">
        <v>52.100000000000009</v>
      </c>
      <c r="L85" s="11">
        <v>0.74</v>
      </c>
      <c r="M85" s="11">
        <v>8.8000000000000007</v>
      </c>
      <c r="N85" s="11">
        <v>9.6</v>
      </c>
      <c r="O85" s="11">
        <v>7.6</v>
      </c>
      <c r="P85" s="11">
        <v>9.1</v>
      </c>
      <c r="Q85" s="11">
        <v>8.8000000000000007</v>
      </c>
      <c r="R85" s="11">
        <v>5.2</v>
      </c>
      <c r="S85" s="11">
        <v>3</v>
      </c>
      <c r="T85" s="11">
        <v>173.4</v>
      </c>
      <c r="U85" s="11">
        <v>0.87</v>
      </c>
      <c r="V85" s="11">
        <v>86.7</v>
      </c>
      <c r="W85" s="11">
        <v>86.7</v>
      </c>
      <c r="X85" s="11">
        <v>253.39999999999998</v>
      </c>
      <c r="Y85" s="11">
        <v>0.84</v>
      </c>
      <c r="Z85" s="11">
        <v>80</v>
      </c>
      <c r="AA85" s="11">
        <v>86.7</v>
      </c>
      <c r="AB85" s="11">
        <v>86.7</v>
      </c>
    </row>
    <row r="86" spans="1:28" x14ac:dyDescent="0.25">
      <c r="A86" s="10" t="s">
        <v>183</v>
      </c>
      <c r="B86" s="10" t="s">
        <v>184</v>
      </c>
      <c r="C86" s="11">
        <v>571.6</v>
      </c>
      <c r="D86" s="11">
        <v>0.94</v>
      </c>
      <c r="E86" s="11">
        <v>28.1</v>
      </c>
      <c r="F86" s="11">
        <v>0.7</v>
      </c>
      <c r="G86" s="11">
        <v>7.9</v>
      </c>
      <c r="H86" s="11">
        <v>9.1</v>
      </c>
      <c r="I86" s="11">
        <v>8</v>
      </c>
      <c r="J86" s="11">
        <v>3.1</v>
      </c>
      <c r="K86" s="11">
        <v>45.699999999999996</v>
      </c>
      <c r="L86" s="11">
        <v>0.65</v>
      </c>
      <c r="M86" s="11">
        <v>8</v>
      </c>
      <c r="N86" s="11">
        <v>10</v>
      </c>
      <c r="O86" s="11">
        <v>8</v>
      </c>
      <c r="P86" s="11">
        <v>4.4000000000000004</v>
      </c>
      <c r="Q86" s="11">
        <v>8.5</v>
      </c>
      <c r="R86" s="11">
        <v>1.8</v>
      </c>
      <c r="S86" s="11">
        <v>5</v>
      </c>
      <c r="T86" s="11">
        <v>200</v>
      </c>
      <c r="U86" s="11">
        <v>1</v>
      </c>
      <c r="V86" s="11">
        <v>100</v>
      </c>
      <c r="W86" s="11">
        <v>100</v>
      </c>
      <c r="X86" s="11">
        <v>297.8</v>
      </c>
      <c r="Y86" s="11">
        <v>0.99</v>
      </c>
      <c r="Z86" s="11">
        <v>97.8</v>
      </c>
      <c r="AA86" s="11">
        <v>100</v>
      </c>
      <c r="AB86" s="11">
        <v>100</v>
      </c>
    </row>
    <row r="87" spans="1:28" x14ac:dyDescent="0.25">
      <c r="A87" s="10" t="s">
        <v>183</v>
      </c>
      <c r="B87" s="10" t="s">
        <v>185</v>
      </c>
      <c r="C87" s="11">
        <v>559.5</v>
      </c>
      <c r="D87" s="11">
        <v>0.92</v>
      </c>
      <c r="E87" s="11">
        <v>28.800000000000004</v>
      </c>
      <c r="F87" s="11">
        <v>0.72</v>
      </c>
      <c r="G87" s="11">
        <v>7.9</v>
      </c>
      <c r="H87" s="11">
        <v>9.3000000000000007</v>
      </c>
      <c r="I87" s="11">
        <v>8</v>
      </c>
      <c r="J87" s="11">
        <v>3.6</v>
      </c>
      <c r="K87" s="11">
        <v>45</v>
      </c>
      <c r="L87" s="11">
        <v>0.64</v>
      </c>
      <c r="M87" s="11">
        <v>7.4</v>
      </c>
      <c r="N87" s="11">
        <v>10</v>
      </c>
      <c r="O87" s="11">
        <v>7.7</v>
      </c>
      <c r="P87" s="11">
        <v>7.9</v>
      </c>
      <c r="Q87" s="11">
        <v>9.6</v>
      </c>
      <c r="R87" s="11">
        <v>1.4</v>
      </c>
      <c r="S87" s="11">
        <v>1</v>
      </c>
      <c r="T87" s="11">
        <v>200</v>
      </c>
      <c r="U87" s="11">
        <v>1</v>
      </c>
      <c r="V87" s="11">
        <v>100</v>
      </c>
      <c r="W87" s="11">
        <v>100</v>
      </c>
      <c r="X87" s="11">
        <v>285.7</v>
      </c>
      <c r="Y87" s="11">
        <v>0.95</v>
      </c>
      <c r="Z87" s="11">
        <v>85.7</v>
      </c>
      <c r="AA87" s="11">
        <v>100</v>
      </c>
      <c r="AB87" s="11">
        <v>100</v>
      </c>
    </row>
    <row r="88" spans="1:28" x14ac:dyDescent="0.25">
      <c r="A88" s="10" t="s">
        <v>183</v>
      </c>
      <c r="B88" s="10" t="s">
        <v>186</v>
      </c>
      <c r="C88" s="11">
        <v>551.79999999999995</v>
      </c>
      <c r="D88" s="11">
        <v>0.9</v>
      </c>
      <c r="E88" s="11">
        <v>27.9</v>
      </c>
      <c r="F88" s="11">
        <v>0.7</v>
      </c>
      <c r="G88" s="11">
        <v>8.1999999999999993</v>
      </c>
      <c r="H88" s="11">
        <v>8.4</v>
      </c>
      <c r="I88" s="11">
        <v>7.2</v>
      </c>
      <c r="J88" s="11">
        <v>4.0999999999999996</v>
      </c>
      <c r="K88" s="11">
        <v>37.999999999999993</v>
      </c>
      <c r="L88" s="11">
        <v>0.54</v>
      </c>
      <c r="M88" s="11">
        <v>8.9</v>
      </c>
      <c r="N88" s="11">
        <v>10</v>
      </c>
      <c r="O88" s="11">
        <v>7.9</v>
      </c>
      <c r="P88" s="11">
        <v>0.2</v>
      </c>
      <c r="Q88" s="11">
        <v>7.1</v>
      </c>
      <c r="R88" s="11">
        <v>1.9</v>
      </c>
      <c r="S88" s="11">
        <v>2</v>
      </c>
      <c r="T88" s="11">
        <v>197.8</v>
      </c>
      <c r="U88" s="11">
        <v>0.99</v>
      </c>
      <c r="V88" s="11">
        <v>100</v>
      </c>
      <c r="W88" s="11">
        <v>97.8</v>
      </c>
      <c r="X88" s="11">
        <v>288.10000000000002</v>
      </c>
      <c r="Y88" s="11">
        <v>0.96</v>
      </c>
      <c r="Z88" s="11">
        <v>90.3</v>
      </c>
      <c r="AA88" s="11">
        <v>98.9</v>
      </c>
      <c r="AB88" s="11">
        <v>98.9</v>
      </c>
    </row>
    <row r="89" spans="1:28" x14ac:dyDescent="0.25">
      <c r="A89" s="10" t="s">
        <v>183</v>
      </c>
      <c r="B89" s="10" t="s">
        <v>187</v>
      </c>
      <c r="C89" s="11">
        <v>535.4</v>
      </c>
      <c r="D89" s="11">
        <v>0.88</v>
      </c>
      <c r="E89" s="11">
        <v>28.5</v>
      </c>
      <c r="F89" s="11">
        <v>0.71</v>
      </c>
      <c r="G89" s="11">
        <v>7.6</v>
      </c>
      <c r="H89" s="11">
        <v>8.1999999999999993</v>
      </c>
      <c r="I89" s="11">
        <v>8.1</v>
      </c>
      <c r="J89" s="11">
        <v>4.5999999999999996</v>
      </c>
      <c r="K89" s="11">
        <v>57.600000000000009</v>
      </c>
      <c r="L89" s="11">
        <v>0.82</v>
      </c>
      <c r="M89" s="11">
        <v>6.9</v>
      </c>
      <c r="N89" s="11">
        <v>9.9</v>
      </c>
      <c r="O89" s="11">
        <v>7.8</v>
      </c>
      <c r="P89" s="11">
        <v>9.1</v>
      </c>
      <c r="Q89" s="11">
        <v>6.1</v>
      </c>
      <c r="R89" s="11">
        <v>9.8000000000000007</v>
      </c>
      <c r="S89" s="11">
        <v>8</v>
      </c>
      <c r="T89" s="11">
        <v>176.89999999999998</v>
      </c>
      <c r="U89" s="11">
        <v>0.88</v>
      </c>
      <c r="V89" s="11">
        <v>88.1</v>
      </c>
      <c r="W89" s="11">
        <v>88.8</v>
      </c>
      <c r="X89" s="11">
        <v>272.39999999999998</v>
      </c>
      <c r="Y89" s="11">
        <v>0.91</v>
      </c>
      <c r="Z89" s="11">
        <v>91.8</v>
      </c>
      <c r="AA89" s="11">
        <v>88.8</v>
      </c>
      <c r="AB89" s="11">
        <v>91.8</v>
      </c>
    </row>
    <row r="90" spans="1:28" x14ac:dyDescent="0.25">
      <c r="A90" s="10" t="s">
        <v>183</v>
      </c>
      <c r="B90" s="10" t="s">
        <v>188</v>
      </c>
      <c r="C90" s="11">
        <v>526.79999999999995</v>
      </c>
      <c r="D90" s="11">
        <v>0.86</v>
      </c>
      <c r="E90" s="11">
        <v>26.8</v>
      </c>
      <c r="F90" s="11">
        <v>0.67</v>
      </c>
      <c r="G90" s="11">
        <v>7.4</v>
      </c>
      <c r="H90" s="11">
        <v>9.1999999999999993</v>
      </c>
      <c r="I90" s="11">
        <v>7.2</v>
      </c>
      <c r="J90" s="11">
        <v>3</v>
      </c>
      <c r="K90" s="11">
        <v>47.4</v>
      </c>
      <c r="L90" s="11">
        <v>0.68</v>
      </c>
      <c r="M90" s="11">
        <v>6.7</v>
      </c>
      <c r="N90" s="11">
        <v>9.9</v>
      </c>
      <c r="O90" s="11">
        <v>7.8</v>
      </c>
      <c r="P90" s="11">
        <v>9.1999999999999993</v>
      </c>
      <c r="Q90" s="11">
        <v>9.4</v>
      </c>
      <c r="R90" s="11">
        <v>1.4</v>
      </c>
      <c r="S90" s="11">
        <v>3</v>
      </c>
      <c r="T90" s="11">
        <v>194.7</v>
      </c>
      <c r="U90" s="11">
        <v>0.97</v>
      </c>
      <c r="V90" s="11">
        <v>94.7</v>
      </c>
      <c r="W90" s="11">
        <v>100</v>
      </c>
      <c r="X90" s="11">
        <v>257.89999999999998</v>
      </c>
      <c r="Y90" s="11">
        <v>0.86</v>
      </c>
      <c r="Z90" s="11">
        <v>68.400000000000006</v>
      </c>
      <c r="AA90" s="11">
        <v>89.5</v>
      </c>
      <c r="AB90" s="11">
        <v>100</v>
      </c>
    </row>
    <row r="91" spans="1:28" x14ac:dyDescent="0.25">
      <c r="A91" s="10" t="s">
        <v>69</v>
      </c>
      <c r="B91" s="10" t="s">
        <v>189</v>
      </c>
      <c r="C91" s="11">
        <v>570.9</v>
      </c>
      <c r="D91" s="11">
        <v>0.94</v>
      </c>
      <c r="E91" s="11">
        <v>26.7</v>
      </c>
      <c r="F91" s="11">
        <v>0.67</v>
      </c>
      <c r="G91" s="11">
        <v>8</v>
      </c>
      <c r="H91" s="11">
        <v>5</v>
      </c>
      <c r="I91" s="11">
        <v>8.9</v>
      </c>
      <c r="J91" s="11">
        <v>4.8</v>
      </c>
      <c r="K91" s="11">
        <v>44.199999999999996</v>
      </c>
      <c r="L91" s="11">
        <v>0.63</v>
      </c>
      <c r="M91" s="11">
        <v>9</v>
      </c>
      <c r="N91" s="11">
        <v>10</v>
      </c>
      <c r="O91" s="11">
        <v>8</v>
      </c>
      <c r="P91" s="11">
        <v>6.4</v>
      </c>
      <c r="Q91" s="11">
        <v>5.9</v>
      </c>
      <c r="R91" s="11">
        <v>1.9</v>
      </c>
      <c r="S91" s="11">
        <v>3</v>
      </c>
      <c r="T91" s="11">
        <v>200</v>
      </c>
      <c r="U91" s="11">
        <v>1</v>
      </c>
      <c r="V91" s="11">
        <v>100</v>
      </c>
      <c r="W91" s="11">
        <v>100</v>
      </c>
      <c r="X91" s="11">
        <v>300</v>
      </c>
      <c r="Y91" s="11">
        <v>1</v>
      </c>
      <c r="Z91" s="11">
        <v>100</v>
      </c>
      <c r="AA91" s="11">
        <v>100</v>
      </c>
      <c r="AB91" s="11">
        <v>100</v>
      </c>
    </row>
    <row r="92" spans="1:28" x14ac:dyDescent="0.25">
      <c r="A92" s="10" t="s">
        <v>69</v>
      </c>
      <c r="B92" s="10" t="s">
        <v>190</v>
      </c>
      <c r="C92" s="11">
        <v>568.29999999999995</v>
      </c>
      <c r="D92" s="11">
        <v>0.93</v>
      </c>
      <c r="E92" s="11">
        <v>26.400000000000002</v>
      </c>
      <c r="F92" s="11">
        <v>0.66</v>
      </c>
      <c r="G92" s="11">
        <v>7.5</v>
      </c>
      <c r="H92" s="11">
        <v>5.8</v>
      </c>
      <c r="I92" s="11">
        <v>8.9</v>
      </c>
      <c r="J92" s="11">
        <v>4.2</v>
      </c>
      <c r="K92" s="11">
        <v>50.199999999999996</v>
      </c>
      <c r="L92" s="11">
        <v>0.72</v>
      </c>
      <c r="M92" s="11">
        <v>7</v>
      </c>
      <c r="N92" s="11">
        <v>9.9</v>
      </c>
      <c r="O92" s="11">
        <v>7.6</v>
      </c>
      <c r="P92" s="11">
        <v>8.5</v>
      </c>
      <c r="Q92" s="11">
        <v>9.4</v>
      </c>
      <c r="R92" s="11">
        <v>5.8</v>
      </c>
      <c r="S92" s="11">
        <v>2</v>
      </c>
      <c r="T92" s="11">
        <v>200</v>
      </c>
      <c r="U92" s="11">
        <v>1</v>
      </c>
      <c r="V92" s="11">
        <v>100</v>
      </c>
      <c r="W92" s="11">
        <v>100</v>
      </c>
      <c r="X92" s="11">
        <v>291.7</v>
      </c>
      <c r="Y92" s="11">
        <v>0.97</v>
      </c>
      <c r="Z92" s="11">
        <v>100</v>
      </c>
      <c r="AA92" s="11">
        <v>91.7</v>
      </c>
      <c r="AB92" s="11">
        <v>100</v>
      </c>
    </row>
    <row r="93" spans="1:28" x14ac:dyDescent="0.25">
      <c r="A93" s="10" t="s">
        <v>69</v>
      </c>
      <c r="B93" s="10" t="s">
        <v>191</v>
      </c>
      <c r="C93" s="11">
        <v>561.20000000000005</v>
      </c>
      <c r="D93" s="11">
        <v>0.92</v>
      </c>
      <c r="E93" s="11">
        <v>32.9</v>
      </c>
      <c r="F93" s="11">
        <v>0.82</v>
      </c>
      <c r="G93" s="11">
        <v>10</v>
      </c>
      <c r="H93" s="11">
        <v>9</v>
      </c>
      <c r="I93" s="11">
        <v>9.6999999999999993</v>
      </c>
      <c r="J93" s="11">
        <v>4.2</v>
      </c>
      <c r="K93" s="11">
        <v>50.1</v>
      </c>
      <c r="L93" s="11">
        <v>0.72</v>
      </c>
      <c r="M93" s="11">
        <v>5.9</v>
      </c>
      <c r="N93" s="11">
        <v>9.9</v>
      </c>
      <c r="O93" s="11">
        <v>8</v>
      </c>
      <c r="P93" s="11">
        <v>6.7</v>
      </c>
      <c r="Q93" s="11">
        <v>9.6</v>
      </c>
      <c r="R93" s="11">
        <v>6</v>
      </c>
      <c r="S93" s="11">
        <v>4</v>
      </c>
      <c r="T93" s="11">
        <v>197.8</v>
      </c>
      <c r="U93" s="11">
        <v>0.99</v>
      </c>
      <c r="V93" s="11">
        <v>97.8</v>
      </c>
      <c r="W93" s="11">
        <v>100</v>
      </c>
      <c r="X93" s="11">
        <v>280.39999999999998</v>
      </c>
      <c r="Y93" s="11">
        <v>0.93</v>
      </c>
      <c r="Z93" s="11">
        <v>91.3</v>
      </c>
      <c r="AA93" s="11">
        <v>97.8</v>
      </c>
      <c r="AB93" s="11">
        <v>91.3</v>
      </c>
    </row>
    <row r="94" spans="1:28" x14ac:dyDescent="0.25">
      <c r="A94" s="10" t="s">
        <v>69</v>
      </c>
      <c r="B94" s="10" t="s">
        <v>192</v>
      </c>
      <c r="C94" s="11">
        <v>557</v>
      </c>
      <c r="D94" s="11">
        <v>0.91</v>
      </c>
      <c r="E94" s="11">
        <v>30.5</v>
      </c>
      <c r="F94" s="11">
        <v>0.76</v>
      </c>
      <c r="G94" s="11">
        <v>8.5</v>
      </c>
      <c r="H94" s="11">
        <v>8</v>
      </c>
      <c r="I94" s="11">
        <v>9.5</v>
      </c>
      <c r="J94" s="11">
        <v>4.5</v>
      </c>
      <c r="K94" s="11">
        <v>53.8</v>
      </c>
      <c r="L94" s="11">
        <v>0.77</v>
      </c>
      <c r="M94" s="11">
        <v>6.9</v>
      </c>
      <c r="N94" s="11">
        <v>9.9</v>
      </c>
      <c r="O94" s="11">
        <v>9.8000000000000007</v>
      </c>
      <c r="P94" s="11">
        <v>4.9000000000000004</v>
      </c>
      <c r="Q94" s="11">
        <v>6.4</v>
      </c>
      <c r="R94" s="11">
        <v>5.9</v>
      </c>
      <c r="S94" s="11">
        <v>10</v>
      </c>
      <c r="T94" s="11">
        <v>191.8</v>
      </c>
      <c r="U94" s="11">
        <v>0.96</v>
      </c>
      <c r="V94" s="11">
        <v>96.3</v>
      </c>
      <c r="W94" s="11">
        <v>95.5</v>
      </c>
      <c r="X94" s="11">
        <v>280.89999999999998</v>
      </c>
      <c r="Y94" s="11">
        <v>0.94</v>
      </c>
      <c r="Z94" s="11">
        <v>86.3</v>
      </c>
      <c r="AA94" s="11">
        <v>96.3</v>
      </c>
      <c r="AB94" s="11">
        <v>98.3</v>
      </c>
    </row>
    <row r="95" spans="1:28" x14ac:dyDescent="0.25">
      <c r="A95" s="10" t="s">
        <v>69</v>
      </c>
      <c r="B95" s="10" t="s">
        <v>193</v>
      </c>
      <c r="C95" s="11">
        <v>554</v>
      </c>
      <c r="D95" s="11">
        <v>0.91</v>
      </c>
      <c r="E95" s="11">
        <v>31.799999999999997</v>
      </c>
      <c r="F95" s="11">
        <v>0.8</v>
      </c>
      <c r="G95" s="11">
        <v>9</v>
      </c>
      <c r="H95" s="11">
        <v>9.9</v>
      </c>
      <c r="I95" s="11">
        <v>9</v>
      </c>
      <c r="J95" s="11">
        <v>3.9</v>
      </c>
      <c r="K95" s="11">
        <v>40.9</v>
      </c>
      <c r="L95" s="11">
        <v>0.57999999999999996</v>
      </c>
      <c r="M95" s="11">
        <v>8.8000000000000007</v>
      </c>
      <c r="N95" s="11">
        <v>8.9</v>
      </c>
      <c r="O95" s="11">
        <v>4</v>
      </c>
      <c r="P95" s="11">
        <v>6.4</v>
      </c>
      <c r="Q95" s="11">
        <v>9.5</v>
      </c>
      <c r="R95" s="11">
        <v>1.3</v>
      </c>
      <c r="S95" s="11">
        <v>2</v>
      </c>
      <c r="T95" s="11">
        <v>200</v>
      </c>
      <c r="U95" s="11">
        <v>1</v>
      </c>
      <c r="V95" s="11">
        <v>100</v>
      </c>
      <c r="W95" s="11">
        <v>100</v>
      </c>
      <c r="X95" s="11">
        <v>281.3</v>
      </c>
      <c r="Y95" s="11">
        <v>0.94</v>
      </c>
      <c r="Z95" s="11">
        <v>81.3</v>
      </c>
      <c r="AA95" s="11">
        <v>100</v>
      </c>
      <c r="AB95" s="11">
        <v>100</v>
      </c>
    </row>
    <row r="96" spans="1:28" x14ac:dyDescent="0.25">
      <c r="A96" s="10" t="s">
        <v>69</v>
      </c>
      <c r="B96" s="10" t="s">
        <v>194</v>
      </c>
      <c r="C96" s="11">
        <v>553.59999999999991</v>
      </c>
      <c r="D96" s="11">
        <v>0.91</v>
      </c>
      <c r="E96" s="11">
        <v>25.2</v>
      </c>
      <c r="F96" s="11">
        <v>0.63</v>
      </c>
      <c r="G96" s="11">
        <v>6.5</v>
      </c>
      <c r="H96" s="11">
        <v>8.3000000000000007</v>
      </c>
      <c r="I96" s="11">
        <v>9</v>
      </c>
      <c r="J96" s="11">
        <v>1.4</v>
      </c>
      <c r="K96" s="11">
        <v>42.7</v>
      </c>
      <c r="L96" s="11">
        <v>0.61</v>
      </c>
      <c r="M96" s="11">
        <v>7</v>
      </c>
      <c r="N96" s="11">
        <v>10</v>
      </c>
      <c r="O96" s="11">
        <v>2.6</v>
      </c>
      <c r="P96" s="11">
        <v>9.9</v>
      </c>
      <c r="Q96" s="11">
        <v>6.6</v>
      </c>
      <c r="R96" s="11">
        <v>4.5999999999999996</v>
      </c>
      <c r="S96" s="11">
        <v>2</v>
      </c>
      <c r="T96" s="11">
        <v>200</v>
      </c>
      <c r="U96" s="11">
        <v>1</v>
      </c>
      <c r="V96" s="11">
        <v>100</v>
      </c>
      <c r="W96" s="11">
        <v>100</v>
      </c>
      <c r="X96" s="11">
        <v>285.7</v>
      </c>
      <c r="Y96" s="11">
        <v>0.95</v>
      </c>
      <c r="Z96" s="11">
        <v>100</v>
      </c>
      <c r="AA96" s="11">
        <v>85.7</v>
      </c>
      <c r="AB96" s="11">
        <v>100</v>
      </c>
    </row>
    <row r="97" spans="1:28" x14ac:dyDescent="0.25">
      <c r="A97" s="10" t="s">
        <v>69</v>
      </c>
      <c r="B97" s="10" t="s">
        <v>195</v>
      </c>
      <c r="C97" s="11">
        <v>546.29999999999995</v>
      </c>
      <c r="D97" s="11">
        <v>0.9</v>
      </c>
      <c r="E97" s="11">
        <v>31.5</v>
      </c>
      <c r="F97" s="11">
        <v>0.79</v>
      </c>
      <c r="G97" s="11">
        <v>9.4</v>
      </c>
      <c r="H97" s="11">
        <v>8.9</v>
      </c>
      <c r="I97" s="11">
        <v>9.1</v>
      </c>
      <c r="J97" s="11">
        <v>4.0999999999999996</v>
      </c>
      <c r="K97" s="11">
        <v>54.699999999999996</v>
      </c>
      <c r="L97" s="11">
        <v>0.78</v>
      </c>
      <c r="M97" s="11">
        <v>6.9</v>
      </c>
      <c r="N97" s="11">
        <v>7.9</v>
      </c>
      <c r="O97" s="11">
        <v>9.6999999999999993</v>
      </c>
      <c r="P97" s="11">
        <v>4.9000000000000004</v>
      </c>
      <c r="Q97" s="11">
        <v>9.5</v>
      </c>
      <c r="R97" s="11">
        <v>5.8</v>
      </c>
      <c r="S97" s="11">
        <v>10</v>
      </c>
      <c r="T97" s="11">
        <v>186.5</v>
      </c>
      <c r="U97" s="11">
        <v>0.93</v>
      </c>
      <c r="V97" s="11">
        <v>92.6</v>
      </c>
      <c r="W97" s="11">
        <v>93.9</v>
      </c>
      <c r="X97" s="11">
        <v>273.60000000000002</v>
      </c>
      <c r="Y97" s="11">
        <v>0.91</v>
      </c>
      <c r="Z97" s="11">
        <v>90.5</v>
      </c>
      <c r="AA97" s="11">
        <v>93.9</v>
      </c>
      <c r="AB97" s="11">
        <v>89.2</v>
      </c>
    </row>
    <row r="98" spans="1:28" x14ac:dyDescent="0.25">
      <c r="A98" s="10" t="s">
        <v>69</v>
      </c>
      <c r="B98" s="10" t="s">
        <v>196</v>
      </c>
      <c r="C98" s="11">
        <v>545.5</v>
      </c>
      <c r="D98" s="11">
        <v>0.89</v>
      </c>
      <c r="E98" s="11">
        <v>24.7</v>
      </c>
      <c r="F98" s="11">
        <v>0.62</v>
      </c>
      <c r="G98" s="11">
        <v>8</v>
      </c>
      <c r="H98" s="11">
        <v>5</v>
      </c>
      <c r="I98" s="11">
        <v>8</v>
      </c>
      <c r="J98" s="11">
        <v>3.7</v>
      </c>
      <c r="K98" s="11">
        <v>46.699999999999996</v>
      </c>
      <c r="L98" s="11">
        <v>0.67</v>
      </c>
      <c r="M98" s="11">
        <v>8.5</v>
      </c>
      <c r="N98" s="11">
        <v>8</v>
      </c>
      <c r="O98" s="11">
        <v>7.9</v>
      </c>
      <c r="P98" s="11">
        <v>5.8</v>
      </c>
      <c r="Q98" s="11">
        <v>8.6</v>
      </c>
      <c r="R98" s="11">
        <v>5.9</v>
      </c>
      <c r="S98" s="11">
        <v>2</v>
      </c>
      <c r="T98" s="11">
        <v>189.89999999999998</v>
      </c>
      <c r="U98" s="11">
        <v>0.95</v>
      </c>
      <c r="V98" s="11">
        <v>92.8</v>
      </c>
      <c r="W98" s="11">
        <v>97.1</v>
      </c>
      <c r="X98" s="11">
        <v>284.20000000000005</v>
      </c>
      <c r="Y98" s="11">
        <v>0.95</v>
      </c>
      <c r="Z98" s="11">
        <v>95.7</v>
      </c>
      <c r="AA98" s="11">
        <v>98.6</v>
      </c>
      <c r="AB98" s="11">
        <v>89.9</v>
      </c>
    </row>
    <row r="99" spans="1:28" x14ac:dyDescent="0.25">
      <c r="A99" s="10" t="s">
        <v>69</v>
      </c>
      <c r="B99" s="10" t="s">
        <v>197</v>
      </c>
      <c r="C99" s="11">
        <v>540.29999999999995</v>
      </c>
      <c r="D99" s="11">
        <v>0.89</v>
      </c>
      <c r="E99" s="11">
        <v>30.1</v>
      </c>
      <c r="F99" s="11">
        <v>0.75</v>
      </c>
      <c r="G99" s="11">
        <v>8.5</v>
      </c>
      <c r="H99" s="11">
        <v>10</v>
      </c>
      <c r="I99" s="11">
        <v>9.3000000000000007</v>
      </c>
      <c r="J99" s="11">
        <v>2.2999999999999998</v>
      </c>
      <c r="K99" s="11">
        <v>32.700000000000003</v>
      </c>
      <c r="L99" s="11">
        <v>0.47</v>
      </c>
      <c r="M99" s="11">
        <v>7.9</v>
      </c>
      <c r="N99" s="11">
        <v>9</v>
      </c>
      <c r="O99" s="11">
        <v>7</v>
      </c>
      <c r="P99" s="11">
        <v>0.3</v>
      </c>
      <c r="Q99" s="11">
        <v>6.9</v>
      </c>
      <c r="R99" s="11">
        <v>1.6</v>
      </c>
      <c r="S99" s="11">
        <v>0</v>
      </c>
      <c r="T99" s="11">
        <v>197.5</v>
      </c>
      <c r="U99" s="11">
        <v>0.99</v>
      </c>
      <c r="V99" s="11">
        <v>100</v>
      </c>
      <c r="W99" s="11">
        <v>97.5</v>
      </c>
      <c r="X99" s="11">
        <v>280</v>
      </c>
      <c r="Y99" s="11">
        <v>0.93</v>
      </c>
      <c r="Z99" s="11">
        <v>85</v>
      </c>
      <c r="AA99" s="11">
        <v>95</v>
      </c>
      <c r="AB99" s="11">
        <v>100</v>
      </c>
    </row>
    <row r="100" spans="1:28" x14ac:dyDescent="0.25">
      <c r="A100" s="10" t="s">
        <v>69</v>
      </c>
      <c r="B100" s="10" t="s">
        <v>198</v>
      </c>
      <c r="C100" s="11">
        <v>530.29999999999995</v>
      </c>
      <c r="D100" s="11">
        <v>0.87</v>
      </c>
      <c r="E100" s="11">
        <v>21.1</v>
      </c>
      <c r="F100" s="11">
        <v>0.53</v>
      </c>
      <c r="G100" s="11">
        <v>6.5</v>
      </c>
      <c r="H100" s="11">
        <v>4.7</v>
      </c>
      <c r="I100" s="11">
        <v>7.8</v>
      </c>
      <c r="J100" s="11">
        <v>2.1</v>
      </c>
      <c r="K100" s="11">
        <v>55.3</v>
      </c>
      <c r="L100" s="11">
        <v>0.79</v>
      </c>
      <c r="M100" s="11">
        <v>8.9</v>
      </c>
      <c r="N100" s="11">
        <v>9.8000000000000007</v>
      </c>
      <c r="O100" s="11">
        <v>9.8000000000000007</v>
      </c>
      <c r="P100" s="11">
        <v>9.8000000000000007</v>
      </c>
      <c r="Q100" s="11">
        <v>9.1999999999999993</v>
      </c>
      <c r="R100" s="11">
        <v>5.8</v>
      </c>
      <c r="S100" s="11">
        <v>2</v>
      </c>
      <c r="T100" s="11">
        <v>190.4</v>
      </c>
      <c r="U100" s="11">
        <v>0.95</v>
      </c>
      <c r="V100" s="11">
        <v>95.2</v>
      </c>
      <c r="W100" s="11">
        <v>95.2</v>
      </c>
      <c r="X100" s="11">
        <v>263.5</v>
      </c>
      <c r="Y100" s="11">
        <v>0.88</v>
      </c>
      <c r="Z100" s="11">
        <v>90.5</v>
      </c>
      <c r="AA100" s="11">
        <v>90.5</v>
      </c>
      <c r="AB100" s="11">
        <v>82.5</v>
      </c>
    </row>
    <row r="101" spans="1:28" x14ac:dyDescent="0.25">
      <c r="A101" s="10" t="s">
        <v>69</v>
      </c>
      <c r="B101" s="10" t="s">
        <v>199</v>
      </c>
      <c r="C101" s="11">
        <v>526.1</v>
      </c>
      <c r="D101" s="11">
        <v>0.86</v>
      </c>
      <c r="E101" s="11">
        <v>24.7</v>
      </c>
      <c r="F101" s="11">
        <v>0.62</v>
      </c>
      <c r="G101" s="11">
        <v>6.4</v>
      </c>
      <c r="H101" s="11">
        <v>6.8</v>
      </c>
      <c r="I101" s="11">
        <v>9</v>
      </c>
      <c r="J101" s="11">
        <v>2.5</v>
      </c>
      <c r="K101" s="11">
        <v>47.8</v>
      </c>
      <c r="L101" s="11">
        <v>0.68</v>
      </c>
      <c r="M101" s="11">
        <v>6.8</v>
      </c>
      <c r="N101" s="11">
        <v>9.9</v>
      </c>
      <c r="O101" s="11">
        <v>7.7</v>
      </c>
      <c r="P101" s="11">
        <v>8.9</v>
      </c>
      <c r="Q101" s="11">
        <v>8.6999999999999993</v>
      </c>
      <c r="R101" s="11">
        <v>5.8</v>
      </c>
      <c r="S101" s="11">
        <v>0</v>
      </c>
      <c r="T101" s="11">
        <v>188</v>
      </c>
      <c r="U101" s="11">
        <v>0.94</v>
      </c>
      <c r="V101" s="11">
        <v>89.7</v>
      </c>
      <c r="W101" s="11">
        <v>98.3</v>
      </c>
      <c r="X101" s="11">
        <v>265.60000000000002</v>
      </c>
      <c r="Y101" s="11">
        <v>0.89</v>
      </c>
      <c r="Z101" s="11">
        <v>75.900000000000006</v>
      </c>
      <c r="AA101" s="11">
        <v>91.4</v>
      </c>
      <c r="AB101" s="11">
        <v>98.3</v>
      </c>
    </row>
    <row r="102" spans="1:28" x14ac:dyDescent="0.25">
      <c r="A102" s="10" t="s">
        <v>69</v>
      </c>
      <c r="B102" s="10" t="s">
        <v>200</v>
      </c>
      <c r="C102" s="11">
        <v>524.20000000000005</v>
      </c>
      <c r="D102" s="11">
        <v>0.86</v>
      </c>
      <c r="E102" s="11">
        <v>20.6</v>
      </c>
      <c r="F102" s="11">
        <v>0.52</v>
      </c>
      <c r="G102" s="11">
        <v>6</v>
      </c>
      <c r="H102" s="11">
        <v>2.9</v>
      </c>
      <c r="I102" s="11">
        <v>8.6999999999999993</v>
      </c>
      <c r="J102" s="11">
        <v>3</v>
      </c>
      <c r="K102" s="11">
        <v>51.8</v>
      </c>
      <c r="L102" s="11">
        <v>0.74</v>
      </c>
      <c r="M102" s="11">
        <v>6.8</v>
      </c>
      <c r="N102" s="11">
        <v>10</v>
      </c>
      <c r="O102" s="11">
        <v>7.6</v>
      </c>
      <c r="P102" s="11">
        <v>7</v>
      </c>
      <c r="Q102" s="11">
        <v>8.6999999999999993</v>
      </c>
      <c r="R102" s="11">
        <v>5.7</v>
      </c>
      <c r="S102" s="11">
        <v>6</v>
      </c>
      <c r="T102" s="11">
        <v>186.2</v>
      </c>
      <c r="U102" s="11">
        <v>0.93</v>
      </c>
      <c r="V102" s="11">
        <v>93.1</v>
      </c>
      <c r="W102" s="11">
        <v>93.1</v>
      </c>
      <c r="X102" s="11">
        <v>265.59999999999997</v>
      </c>
      <c r="Y102" s="11">
        <v>0.89</v>
      </c>
      <c r="Z102" s="11">
        <v>82.8</v>
      </c>
      <c r="AA102" s="11">
        <v>93.1</v>
      </c>
      <c r="AB102" s="11">
        <v>89.7</v>
      </c>
    </row>
    <row r="103" spans="1:28" x14ac:dyDescent="0.25">
      <c r="A103" s="10" t="s">
        <v>69</v>
      </c>
      <c r="B103" s="10" t="s">
        <v>201</v>
      </c>
      <c r="C103" s="11">
        <v>519.1</v>
      </c>
      <c r="D103" s="11">
        <v>0.85</v>
      </c>
      <c r="E103" s="11">
        <v>30.5</v>
      </c>
      <c r="F103" s="11">
        <v>0.76</v>
      </c>
      <c r="G103" s="11">
        <v>7.5</v>
      </c>
      <c r="H103" s="11">
        <v>9</v>
      </c>
      <c r="I103" s="11">
        <v>9</v>
      </c>
      <c r="J103" s="11">
        <v>5</v>
      </c>
      <c r="K103" s="11">
        <v>35.300000000000004</v>
      </c>
      <c r="L103" s="11">
        <v>0.5</v>
      </c>
      <c r="M103" s="11">
        <v>9</v>
      </c>
      <c r="N103" s="11">
        <v>8.6</v>
      </c>
      <c r="O103" s="11">
        <v>6.3</v>
      </c>
      <c r="P103" s="11">
        <v>0.1</v>
      </c>
      <c r="Q103" s="11">
        <v>9.1999999999999993</v>
      </c>
      <c r="R103" s="11">
        <v>0.1</v>
      </c>
      <c r="S103" s="11">
        <v>2</v>
      </c>
      <c r="T103" s="11">
        <v>200</v>
      </c>
      <c r="U103" s="11">
        <v>1</v>
      </c>
      <c r="V103" s="11">
        <v>100</v>
      </c>
      <c r="W103" s="11">
        <v>100</v>
      </c>
      <c r="X103" s="11">
        <v>253.3</v>
      </c>
      <c r="Y103" s="11">
        <v>0.84</v>
      </c>
      <c r="Z103" s="11">
        <v>53.3</v>
      </c>
      <c r="AA103" s="11">
        <v>100</v>
      </c>
      <c r="AB103" s="11">
        <v>100</v>
      </c>
    </row>
    <row r="104" spans="1:28" x14ac:dyDescent="0.25">
      <c r="A104" s="10" t="s">
        <v>69</v>
      </c>
      <c r="B104" s="10" t="s">
        <v>202</v>
      </c>
      <c r="C104" s="11">
        <v>512.90000000000009</v>
      </c>
      <c r="D104" s="11">
        <v>0.84</v>
      </c>
      <c r="E104" s="11">
        <v>30.2</v>
      </c>
      <c r="F104" s="11">
        <v>0.76</v>
      </c>
      <c r="G104" s="11">
        <v>7.9</v>
      </c>
      <c r="H104" s="11">
        <v>9.9</v>
      </c>
      <c r="I104" s="11">
        <v>9.6</v>
      </c>
      <c r="J104" s="11">
        <v>2.8</v>
      </c>
      <c r="K104" s="11">
        <v>55.800000000000004</v>
      </c>
      <c r="L104" s="11">
        <v>0.8</v>
      </c>
      <c r="M104" s="11">
        <v>8.1999999999999993</v>
      </c>
      <c r="N104" s="11">
        <v>9.9</v>
      </c>
      <c r="O104" s="11">
        <v>9</v>
      </c>
      <c r="P104" s="11">
        <v>8.4</v>
      </c>
      <c r="Q104" s="11">
        <v>8.6999999999999993</v>
      </c>
      <c r="R104" s="11">
        <v>5.6</v>
      </c>
      <c r="S104" s="11">
        <v>6</v>
      </c>
      <c r="T104" s="11">
        <v>180.5</v>
      </c>
      <c r="U104" s="11">
        <v>0.9</v>
      </c>
      <c r="V104" s="11">
        <v>87.8</v>
      </c>
      <c r="W104" s="11">
        <v>92.7</v>
      </c>
      <c r="X104" s="11">
        <v>246.40000000000003</v>
      </c>
      <c r="Y104" s="11">
        <v>0.82</v>
      </c>
      <c r="Z104" s="11">
        <v>73.2</v>
      </c>
      <c r="AA104" s="11">
        <v>85.4</v>
      </c>
      <c r="AB104" s="11">
        <v>87.8</v>
      </c>
    </row>
    <row r="105" spans="1:28" x14ac:dyDescent="0.25">
      <c r="A105" s="10" t="s">
        <v>69</v>
      </c>
      <c r="B105" s="10" t="s">
        <v>203</v>
      </c>
      <c r="C105" s="11">
        <v>506.7</v>
      </c>
      <c r="D105" s="11">
        <v>0.83</v>
      </c>
      <c r="E105" s="11">
        <v>24.900000000000002</v>
      </c>
      <c r="F105" s="11">
        <v>0.62</v>
      </c>
      <c r="G105" s="11">
        <v>8.4</v>
      </c>
      <c r="H105" s="11">
        <v>6.9</v>
      </c>
      <c r="I105" s="11">
        <v>7.8</v>
      </c>
      <c r="J105" s="11">
        <v>1.8</v>
      </c>
      <c r="K105" s="11">
        <v>45</v>
      </c>
      <c r="L105" s="11">
        <v>0.64</v>
      </c>
      <c r="M105" s="11">
        <v>7.6</v>
      </c>
      <c r="N105" s="11">
        <v>9.5</v>
      </c>
      <c r="O105" s="11">
        <v>3.2</v>
      </c>
      <c r="P105" s="11">
        <v>6.2</v>
      </c>
      <c r="Q105" s="11">
        <v>9.6999999999999993</v>
      </c>
      <c r="R105" s="11">
        <v>4.8</v>
      </c>
      <c r="S105" s="11">
        <v>4</v>
      </c>
      <c r="T105" s="11">
        <v>187.4</v>
      </c>
      <c r="U105" s="11">
        <v>0.94</v>
      </c>
      <c r="V105" s="11">
        <v>94.4</v>
      </c>
      <c r="W105" s="11">
        <v>93</v>
      </c>
      <c r="X105" s="11">
        <v>249.39999999999998</v>
      </c>
      <c r="Y105" s="11">
        <v>0.83</v>
      </c>
      <c r="Z105" s="11">
        <v>60.6</v>
      </c>
      <c r="AA105" s="11">
        <v>93</v>
      </c>
      <c r="AB105" s="11">
        <v>95.8</v>
      </c>
    </row>
    <row r="106" spans="1:28" x14ac:dyDescent="0.25">
      <c r="A106" s="10" t="s">
        <v>69</v>
      </c>
      <c r="B106" s="10" t="s">
        <v>204</v>
      </c>
      <c r="C106" s="11">
        <v>503.70000000000005</v>
      </c>
      <c r="D106" s="11">
        <v>0.83</v>
      </c>
      <c r="E106" s="11">
        <v>27</v>
      </c>
      <c r="F106" s="11">
        <v>0.68</v>
      </c>
      <c r="G106" s="11">
        <v>6.5</v>
      </c>
      <c r="H106" s="11">
        <v>7.9</v>
      </c>
      <c r="I106" s="11">
        <v>8.6999999999999993</v>
      </c>
      <c r="J106" s="11">
        <v>3.9</v>
      </c>
      <c r="K106" s="11">
        <v>46.4</v>
      </c>
      <c r="L106" s="11">
        <v>0.66</v>
      </c>
      <c r="M106" s="11">
        <v>5.3</v>
      </c>
      <c r="N106" s="11">
        <v>7.8</v>
      </c>
      <c r="O106" s="11">
        <v>7.8</v>
      </c>
      <c r="P106" s="11">
        <v>9.1</v>
      </c>
      <c r="Q106" s="11">
        <v>8.6</v>
      </c>
      <c r="R106" s="11">
        <v>5.8</v>
      </c>
      <c r="S106" s="11">
        <v>2</v>
      </c>
      <c r="T106" s="11">
        <v>175.5</v>
      </c>
      <c r="U106" s="11">
        <v>0.88</v>
      </c>
      <c r="V106" s="11">
        <v>83</v>
      </c>
      <c r="W106" s="11">
        <v>92.5</v>
      </c>
      <c r="X106" s="11">
        <v>254.8</v>
      </c>
      <c r="Y106" s="11">
        <v>0.85</v>
      </c>
      <c r="Z106" s="11">
        <v>77.400000000000006</v>
      </c>
      <c r="AA106" s="11">
        <v>90.6</v>
      </c>
      <c r="AB106" s="11">
        <v>86.8</v>
      </c>
    </row>
    <row r="107" spans="1:28" x14ac:dyDescent="0.25">
      <c r="A107" s="10" t="s">
        <v>69</v>
      </c>
      <c r="B107" s="10" t="s">
        <v>205</v>
      </c>
      <c r="C107" s="11">
        <v>499.9</v>
      </c>
      <c r="D107" s="11">
        <v>0.82</v>
      </c>
      <c r="E107" s="11">
        <v>23.9</v>
      </c>
      <c r="F107" s="11">
        <v>0.6</v>
      </c>
      <c r="G107" s="11">
        <v>7.9</v>
      </c>
      <c r="H107" s="11">
        <v>5.8</v>
      </c>
      <c r="I107" s="11">
        <v>7.5</v>
      </c>
      <c r="J107" s="11">
        <v>2.7</v>
      </c>
      <c r="K107" s="11">
        <v>39.4</v>
      </c>
      <c r="L107" s="11">
        <v>0.56000000000000005</v>
      </c>
      <c r="M107" s="11">
        <v>5.7</v>
      </c>
      <c r="N107" s="11">
        <v>9.6999999999999993</v>
      </c>
      <c r="O107" s="11">
        <v>7.6</v>
      </c>
      <c r="P107" s="11">
        <v>0.4</v>
      </c>
      <c r="Q107" s="11">
        <v>6.5</v>
      </c>
      <c r="R107" s="11">
        <v>5.5</v>
      </c>
      <c r="S107" s="11">
        <v>4</v>
      </c>
      <c r="T107" s="11">
        <v>186.6</v>
      </c>
      <c r="U107" s="11">
        <v>0.93</v>
      </c>
      <c r="V107" s="11">
        <v>93.3</v>
      </c>
      <c r="W107" s="11">
        <v>93.3</v>
      </c>
      <c r="X107" s="11">
        <v>250</v>
      </c>
      <c r="Y107" s="11">
        <v>0.83</v>
      </c>
      <c r="Z107" s="11">
        <v>70</v>
      </c>
      <c r="AA107" s="11">
        <v>90</v>
      </c>
      <c r="AB107" s="11">
        <v>90</v>
      </c>
    </row>
    <row r="108" spans="1:28" x14ac:dyDescent="0.25">
      <c r="A108" s="10" t="s">
        <v>69</v>
      </c>
      <c r="B108" s="10" t="s">
        <v>206</v>
      </c>
      <c r="C108" s="11">
        <v>456.29999999999995</v>
      </c>
      <c r="D108" s="11">
        <v>0.75</v>
      </c>
      <c r="E108" s="11">
        <v>27.8</v>
      </c>
      <c r="F108" s="11">
        <v>0.7</v>
      </c>
      <c r="G108" s="11">
        <v>7.3</v>
      </c>
      <c r="H108" s="11">
        <v>9.8000000000000007</v>
      </c>
      <c r="I108" s="11">
        <v>8</v>
      </c>
      <c r="J108" s="11">
        <v>2.7</v>
      </c>
      <c r="K108" s="11">
        <v>51.199999999999996</v>
      </c>
      <c r="L108" s="11">
        <v>0.73</v>
      </c>
      <c r="M108" s="11">
        <v>8.6</v>
      </c>
      <c r="N108" s="11">
        <v>9.6999999999999993</v>
      </c>
      <c r="O108" s="11">
        <v>7.4</v>
      </c>
      <c r="P108" s="11">
        <v>9.6999999999999993</v>
      </c>
      <c r="Q108" s="11">
        <v>4.5999999999999996</v>
      </c>
      <c r="R108" s="11">
        <v>5.2</v>
      </c>
      <c r="S108" s="11">
        <v>6</v>
      </c>
      <c r="T108" s="11">
        <v>176.4</v>
      </c>
      <c r="U108" s="11">
        <v>0.88</v>
      </c>
      <c r="V108" s="11">
        <v>88.2</v>
      </c>
      <c r="W108" s="11">
        <v>88.2</v>
      </c>
      <c r="X108" s="11">
        <v>200.89999999999998</v>
      </c>
      <c r="Y108" s="11">
        <v>0.67</v>
      </c>
      <c r="Z108" s="11">
        <v>64.7</v>
      </c>
      <c r="AA108" s="11">
        <v>73.5</v>
      </c>
      <c r="AB108" s="11">
        <v>62.7</v>
      </c>
    </row>
    <row r="109" spans="1:28" x14ac:dyDescent="0.25">
      <c r="A109" s="10" t="s">
        <v>69</v>
      </c>
      <c r="B109" s="10" t="s">
        <v>207</v>
      </c>
      <c r="C109" s="11">
        <v>383</v>
      </c>
      <c r="D109" s="11">
        <v>0.63</v>
      </c>
      <c r="E109" s="11">
        <v>20.8</v>
      </c>
      <c r="F109" s="11">
        <v>0.52</v>
      </c>
      <c r="G109" s="11">
        <v>7</v>
      </c>
      <c r="H109" s="11">
        <v>4.5</v>
      </c>
      <c r="I109" s="11">
        <v>8</v>
      </c>
      <c r="J109" s="11">
        <v>1.3</v>
      </c>
      <c r="K109" s="11">
        <v>42.2</v>
      </c>
      <c r="L109" s="11">
        <v>0.6</v>
      </c>
      <c r="M109" s="11">
        <v>6.6</v>
      </c>
      <c r="N109" s="11">
        <v>9.5</v>
      </c>
      <c r="O109" s="11">
        <v>7</v>
      </c>
      <c r="P109" s="11">
        <v>7</v>
      </c>
      <c r="Q109" s="11">
        <v>6</v>
      </c>
      <c r="R109" s="11">
        <v>4.0999999999999996</v>
      </c>
      <c r="S109" s="11">
        <v>2</v>
      </c>
      <c r="T109" s="11">
        <v>165</v>
      </c>
      <c r="U109" s="11">
        <v>0.83</v>
      </c>
      <c r="V109" s="11">
        <v>70</v>
      </c>
      <c r="W109" s="11">
        <v>95</v>
      </c>
      <c r="X109" s="11">
        <v>155</v>
      </c>
      <c r="Y109" s="11">
        <v>0.52</v>
      </c>
      <c r="Z109" s="11">
        <v>60</v>
      </c>
      <c r="AA109" s="11">
        <v>60</v>
      </c>
      <c r="AB109" s="11">
        <v>35</v>
      </c>
    </row>
    <row r="110" spans="1:28" x14ac:dyDescent="0.25">
      <c r="A110" s="10" t="s">
        <v>69</v>
      </c>
      <c r="B110" s="10" t="s">
        <v>208</v>
      </c>
      <c r="C110" s="11">
        <v>60.9</v>
      </c>
      <c r="D110" s="11">
        <v>0.1</v>
      </c>
      <c r="E110" s="11">
        <v>20</v>
      </c>
      <c r="F110" s="11">
        <v>0.5</v>
      </c>
      <c r="G110" s="11">
        <v>7</v>
      </c>
      <c r="H110" s="11">
        <v>7</v>
      </c>
      <c r="I110" s="11">
        <v>6</v>
      </c>
      <c r="J110" s="11">
        <v>0</v>
      </c>
      <c r="K110" s="11">
        <v>40.9</v>
      </c>
      <c r="L110" s="11">
        <v>0.57999999999999996</v>
      </c>
      <c r="M110" s="11">
        <v>7.5</v>
      </c>
      <c r="N110" s="11">
        <v>7</v>
      </c>
      <c r="O110" s="11">
        <v>6</v>
      </c>
      <c r="P110" s="11">
        <v>6.3</v>
      </c>
      <c r="Q110" s="11">
        <v>6.1</v>
      </c>
      <c r="R110" s="11">
        <v>4</v>
      </c>
      <c r="S110" s="11">
        <v>4</v>
      </c>
      <c r="T110" s="11" t="s">
        <v>91</v>
      </c>
      <c r="U110" s="11" t="s">
        <v>91</v>
      </c>
      <c r="V110" s="11" t="s">
        <v>91</v>
      </c>
      <c r="W110" s="11" t="s">
        <v>91</v>
      </c>
      <c r="X110" s="11" t="s">
        <v>91</v>
      </c>
      <c r="Y110" s="11" t="s">
        <v>91</v>
      </c>
      <c r="Z110" s="11" t="s">
        <v>91</v>
      </c>
      <c r="AA110" s="11" t="s">
        <v>91</v>
      </c>
      <c r="AB110" s="11" t="s">
        <v>91</v>
      </c>
    </row>
    <row r="111" spans="1:28" x14ac:dyDescent="0.25">
      <c r="A111" s="10" t="s">
        <v>72</v>
      </c>
      <c r="B111" s="10" t="s">
        <v>209</v>
      </c>
      <c r="C111" s="11">
        <v>581.70000000000005</v>
      </c>
      <c r="D111" s="11">
        <v>0.95</v>
      </c>
      <c r="E111" s="11">
        <v>30.7</v>
      </c>
      <c r="F111" s="11">
        <v>0.77</v>
      </c>
      <c r="G111" s="11">
        <v>7.5</v>
      </c>
      <c r="H111" s="11">
        <v>7</v>
      </c>
      <c r="I111" s="11">
        <v>10</v>
      </c>
      <c r="J111" s="11">
        <v>6.2</v>
      </c>
      <c r="K111" s="11">
        <v>55</v>
      </c>
      <c r="L111" s="11">
        <v>0.79</v>
      </c>
      <c r="M111" s="11">
        <v>9</v>
      </c>
      <c r="N111" s="11">
        <v>10</v>
      </c>
      <c r="O111" s="11">
        <v>10</v>
      </c>
      <c r="P111" s="11">
        <v>7.4</v>
      </c>
      <c r="Q111" s="11">
        <v>6.6</v>
      </c>
      <c r="R111" s="11">
        <v>2</v>
      </c>
      <c r="S111" s="11">
        <v>10</v>
      </c>
      <c r="T111" s="11">
        <v>200</v>
      </c>
      <c r="U111" s="11">
        <v>1</v>
      </c>
      <c r="V111" s="11">
        <v>100</v>
      </c>
      <c r="W111" s="11">
        <v>100</v>
      </c>
      <c r="X111" s="11">
        <v>296</v>
      </c>
      <c r="Y111" s="11">
        <v>0.99</v>
      </c>
      <c r="Z111" s="11">
        <v>96</v>
      </c>
      <c r="AA111" s="11">
        <v>100</v>
      </c>
      <c r="AB111" s="11">
        <v>100</v>
      </c>
    </row>
    <row r="112" spans="1:28" x14ac:dyDescent="0.25">
      <c r="A112" s="10" t="s">
        <v>72</v>
      </c>
      <c r="B112" s="10" t="s">
        <v>210</v>
      </c>
      <c r="C112" s="11">
        <v>571.1</v>
      </c>
      <c r="D112" s="11">
        <v>0.94</v>
      </c>
      <c r="E112" s="11">
        <v>30.4</v>
      </c>
      <c r="F112" s="11">
        <v>0.76</v>
      </c>
      <c r="G112" s="11">
        <v>7.5</v>
      </c>
      <c r="H112" s="11">
        <v>8</v>
      </c>
      <c r="I112" s="11">
        <v>10</v>
      </c>
      <c r="J112" s="11">
        <v>4.9000000000000004</v>
      </c>
      <c r="K112" s="11">
        <v>56.9</v>
      </c>
      <c r="L112" s="11">
        <v>0.81</v>
      </c>
      <c r="M112" s="11">
        <v>8.3000000000000007</v>
      </c>
      <c r="N112" s="11">
        <v>10</v>
      </c>
      <c r="O112" s="11">
        <v>8</v>
      </c>
      <c r="P112" s="11">
        <v>5</v>
      </c>
      <c r="Q112" s="11">
        <v>9.6</v>
      </c>
      <c r="R112" s="11">
        <v>6</v>
      </c>
      <c r="S112" s="11">
        <v>10</v>
      </c>
      <c r="T112" s="11">
        <v>200</v>
      </c>
      <c r="U112" s="11">
        <v>1</v>
      </c>
      <c r="V112" s="11">
        <v>100</v>
      </c>
      <c r="W112" s="11">
        <v>100</v>
      </c>
      <c r="X112" s="11">
        <v>283.8</v>
      </c>
      <c r="Y112" s="11">
        <v>0.95</v>
      </c>
      <c r="Z112" s="11">
        <v>83.8</v>
      </c>
      <c r="AA112" s="11">
        <v>100</v>
      </c>
      <c r="AB112" s="11">
        <v>100</v>
      </c>
    </row>
    <row r="113" spans="1:28" x14ac:dyDescent="0.25">
      <c r="A113" s="10" t="s">
        <v>72</v>
      </c>
      <c r="B113" s="10" t="s">
        <v>211</v>
      </c>
      <c r="C113" s="11">
        <v>567.9</v>
      </c>
      <c r="D113" s="11">
        <v>0.93</v>
      </c>
      <c r="E113" s="11">
        <v>27.3</v>
      </c>
      <c r="F113" s="11">
        <v>0.68</v>
      </c>
      <c r="G113" s="11">
        <v>6.5</v>
      </c>
      <c r="H113" s="11">
        <v>4</v>
      </c>
      <c r="I113" s="11">
        <v>10</v>
      </c>
      <c r="J113" s="11">
        <v>6.8</v>
      </c>
      <c r="K113" s="11">
        <v>40.6</v>
      </c>
      <c r="L113" s="11">
        <v>0.57999999999999996</v>
      </c>
      <c r="M113" s="11">
        <v>7.5</v>
      </c>
      <c r="N113" s="11">
        <v>10</v>
      </c>
      <c r="O113" s="11">
        <v>8</v>
      </c>
      <c r="P113" s="11">
        <v>1</v>
      </c>
      <c r="Q113" s="11">
        <v>7.1</v>
      </c>
      <c r="R113" s="11">
        <v>2</v>
      </c>
      <c r="S113" s="11">
        <v>5</v>
      </c>
      <c r="T113" s="11">
        <v>200</v>
      </c>
      <c r="U113" s="11">
        <v>1</v>
      </c>
      <c r="V113" s="11">
        <v>100</v>
      </c>
      <c r="W113" s="11">
        <v>100</v>
      </c>
      <c r="X113" s="11">
        <v>300</v>
      </c>
      <c r="Y113" s="11">
        <v>1</v>
      </c>
      <c r="Z113" s="11">
        <v>100</v>
      </c>
      <c r="AA113" s="11">
        <v>100</v>
      </c>
      <c r="AB113" s="11">
        <v>100</v>
      </c>
    </row>
    <row r="114" spans="1:28" x14ac:dyDescent="0.25">
      <c r="A114" s="10" t="s">
        <v>72</v>
      </c>
      <c r="B114" s="10" t="s">
        <v>212</v>
      </c>
      <c r="C114" s="11">
        <v>566.4</v>
      </c>
      <c r="D114" s="11">
        <v>0.93</v>
      </c>
      <c r="E114" s="11">
        <v>26</v>
      </c>
      <c r="F114" s="11">
        <v>0.65</v>
      </c>
      <c r="G114" s="11">
        <v>6</v>
      </c>
      <c r="H114" s="11">
        <v>9</v>
      </c>
      <c r="I114" s="11">
        <v>6</v>
      </c>
      <c r="J114" s="11">
        <v>5</v>
      </c>
      <c r="K114" s="11">
        <v>48.699999999999996</v>
      </c>
      <c r="L114" s="11">
        <v>0.7</v>
      </c>
      <c r="M114" s="11">
        <v>9.9</v>
      </c>
      <c r="N114" s="11">
        <v>9</v>
      </c>
      <c r="O114" s="11">
        <v>8</v>
      </c>
      <c r="P114" s="11">
        <v>8</v>
      </c>
      <c r="Q114" s="11">
        <v>8</v>
      </c>
      <c r="R114" s="11">
        <v>1.8</v>
      </c>
      <c r="S114" s="11">
        <v>4</v>
      </c>
      <c r="T114" s="11">
        <v>200</v>
      </c>
      <c r="U114" s="11">
        <v>1</v>
      </c>
      <c r="V114" s="11">
        <v>100</v>
      </c>
      <c r="W114" s="11">
        <v>100</v>
      </c>
      <c r="X114" s="11">
        <v>291.7</v>
      </c>
      <c r="Y114" s="11">
        <v>0.97</v>
      </c>
      <c r="Z114" s="11">
        <v>91.7</v>
      </c>
      <c r="AA114" s="11">
        <v>100</v>
      </c>
      <c r="AB114" s="11">
        <v>100</v>
      </c>
    </row>
    <row r="115" spans="1:28" x14ac:dyDescent="0.25">
      <c r="A115" s="10" t="s">
        <v>72</v>
      </c>
      <c r="B115" s="10" t="s">
        <v>213</v>
      </c>
      <c r="C115" s="11">
        <v>565.79999999999995</v>
      </c>
      <c r="D115" s="11">
        <v>0.93</v>
      </c>
      <c r="E115" s="11">
        <v>25.5</v>
      </c>
      <c r="F115" s="11">
        <v>0.64</v>
      </c>
      <c r="G115" s="11">
        <v>7.5</v>
      </c>
      <c r="H115" s="11">
        <v>3.7</v>
      </c>
      <c r="I115" s="11">
        <v>10</v>
      </c>
      <c r="J115" s="11">
        <v>4.3</v>
      </c>
      <c r="K115" s="11">
        <v>40.299999999999997</v>
      </c>
      <c r="L115" s="11">
        <v>0.57999999999999996</v>
      </c>
      <c r="M115" s="11">
        <v>9</v>
      </c>
      <c r="N115" s="11">
        <v>10</v>
      </c>
      <c r="O115" s="11">
        <v>8</v>
      </c>
      <c r="P115" s="11">
        <v>4.4000000000000004</v>
      </c>
      <c r="Q115" s="11">
        <v>7.4</v>
      </c>
      <c r="R115" s="11">
        <v>1.5</v>
      </c>
      <c r="S115" s="11">
        <v>0</v>
      </c>
      <c r="T115" s="11">
        <v>200</v>
      </c>
      <c r="U115" s="11">
        <v>1</v>
      </c>
      <c r="V115" s="11">
        <v>100</v>
      </c>
      <c r="W115" s="11">
        <v>100</v>
      </c>
      <c r="X115" s="11">
        <v>300</v>
      </c>
      <c r="Y115" s="11">
        <v>1</v>
      </c>
      <c r="Z115" s="11">
        <v>100</v>
      </c>
      <c r="AA115" s="11">
        <v>100</v>
      </c>
      <c r="AB115" s="11">
        <v>100</v>
      </c>
    </row>
    <row r="116" spans="1:28" x14ac:dyDescent="0.25">
      <c r="A116" s="10" t="s">
        <v>72</v>
      </c>
      <c r="B116" s="10" t="s">
        <v>214</v>
      </c>
      <c r="C116" s="11">
        <v>564.70000000000005</v>
      </c>
      <c r="D116" s="11">
        <v>0.93</v>
      </c>
      <c r="E116" s="11">
        <v>30.5</v>
      </c>
      <c r="F116" s="11">
        <v>0.76</v>
      </c>
      <c r="G116" s="11">
        <v>8</v>
      </c>
      <c r="H116" s="11">
        <v>10</v>
      </c>
      <c r="I116" s="11">
        <v>8</v>
      </c>
      <c r="J116" s="11">
        <v>4.5</v>
      </c>
      <c r="K116" s="11">
        <v>43.800000000000004</v>
      </c>
      <c r="L116" s="11">
        <v>0.63</v>
      </c>
      <c r="M116" s="11">
        <v>7.9</v>
      </c>
      <c r="N116" s="11">
        <v>8</v>
      </c>
      <c r="O116" s="11">
        <v>7.9</v>
      </c>
      <c r="P116" s="11">
        <v>6.3</v>
      </c>
      <c r="Q116" s="11">
        <v>8.8000000000000007</v>
      </c>
      <c r="R116" s="11">
        <v>1.9</v>
      </c>
      <c r="S116" s="11">
        <v>3</v>
      </c>
      <c r="T116" s="11">
        <v>197.60000000000002</v>
      </c>
      <c r="U116" s="11">
        <v>0.99</v>
      </c>
      <c r="V116" s="11">
        <v>98.4</v>
      </c>
      <c r="W116" s="11">
        <v>99.2</v>
      </c>
      <c r="X116" s="11">
        <v>292.8</v>
      </c>
      <c r="Y116" s="11">
        <v>0.98</v>
      </c>
      <c r="Z116" s="11">
        <v>94.4</v>
      </c>
      <c r="AA116" s="11">
        <v>99.2</v>
      </c>
      <c r="AB116" s="11">
        <v>99.2</v>
      </c>
    </row>
    <row r="117" spans="1:28" x14ac:dyDescent="0.25">
      <c r="A117" s="10" t="s">
        <v>72</v>
      </c>
      <c r="B117" s="10" t="s">
        <v>215</v>
      </c>
      <c r="C117" s="11">
        <v>553</v>
      </c>
      <c r="D117" s="11">
        <v>0.91</v>
      </c>
      <c r="E117" s="11">
        <v>33.5</v>
      </c>
      <c r="F117" s="11">
        <v>0.84</v>
      </c>
      <c r="G117" s="11">
        <v>8</v>
      </c>
      <c r="H117" s="11">
        <v>9.9</v>
      </c>
      <c r="I117" s="11">
        <v>9.8000000000000007</v>
      </c>
      <c r="J117" s="11">
        <v>5.8</v>
      </c>
      <c r="K117" s="11">
        <v>47.899999999999991</v>
      </c>
      <c r="L117" s="11">
        <v>0.68</v>
      </c>
      <c r="M117" s="11">
        <v>7.8</v>
      </c>
      <c r="N117" s="11">
        <v>8.9</v>
      </c>
      <c r="O117" s="11">
        <v>7.7</v>
      </c>
      <c r="P117" s="11">
        <v>5.9</v>
      </c>
      <c r="Q117" s="11">
        <v>4.8</v>
      </c>
      <c r="R117" s="11">
        <v>9.8000000000000007</v>
      </c>
      <c r="S117" s="11">
        <v>3</v>
      </c>
      <c r="T117" s="11">
        <v>197.1</v>
      </c>
      <c r="U117" s="11">
        <v>0.99</v>
      </c>
      <c r="V117" s="11">
        <v>100</v>
      </c>
      <c r="W117" s="11">
        <v>97.1</v>
      </c>
      <c r="X117" s="11">
        <v>274.5</v>
      </c>
      <c r="Y117" s="11">
        <v>0.92</v>
      </c>
      <c r="Z117" s="11">
        <v>79.400000000000006</v>
      </c>
      <c r="AA117" s="11">
        <v>97.1</v>
      </c>
      <c r="AB117" s="11">
        <v>98</v>
      </c>
    </row>
    <row r="118" spans="1:28" x14ac:dyDescent="0.25">
      <c r="A118" s="10" t="s">
        <v>72</v>
      </c>
      <c r="B118" s="10" t="s">
        <v>216</v>
      </c>
      <c r="C118" s="11">
        <v>541.79999999999995</v>
      </c>
      <c r="D118" s="11">
        <v>0.89</v>
      </c>
      <c r="E118" s="11">
        <v>25.500000000000004</v>
      </c>
      <c r="F118" s="11">
        <v>0.64</v>
      </c>
      <c r="G118" s="11">
        <v>6.9</v>
      </c>
      <c r="H118" s="11">
        <v>8.8000000000000007</v>
      </c>
      <c r="I118" s="11">
        <v>7</v>
      </c>
      <c r="J118" s="11">
        <v>2.8</v>
      </c>
      <c r="K118" s="11">
        <v>46.3</v>
      </c>
      <c r="L118" s="11">
        <v>0.66</v>
      </c>
      <c r="M118" s="11">
        <v>8.1999999999999993</v>
      </c>
      <c r="N118" s="11">
        <v>8.9</v>
      </c>
      <c r="O118" s="11">
        <v>7.8</v>
      </c>
      <c r="P118" s="11">
        <v>6.4</v>
      </c>
      <c r="Q118" s="11">
        <v>9.1999999999999993</v>
      </c>
      <c r="R118" s="11">
        <v>1.8</v>
      </c>
      <c r="S118" s="11">
        <v>4</v>
      </c>
      <c r="T118" s="11">
        <v>200</v>
      </c>
      <c r="U118" s="11">
        <v>1</v>
      </c>
      <c r="V118" s="11">
        <v>100</v>
      </c>
      <c r="W118" s="11">
        <v>100</v>
      </c>
      <c r="X118" s="11">
        <v>270</v>
      </c>
      <c r="Y118" s="11">
        <v>0.9</v>
      </c>
      <c r="Z118" s="11">
        <v>70</v>
      </c>
      <c r="AA118" s="11">
        <v>100</v>
      </c>
      <c r="AB118" s="11">
        <v>100</v>
      </c>
    </row>
    <row r="119" spans="1:28" x14ac:dyDescent="0.25">
      <c r="A119" s="10" t="s">
        <v>72</v>
      </c>
      <c r="B119" s="10" t="s">
        <v>217</v>
      </c>
      <c r="C119" s="11">
        <v>540.70000000000005</v>
      </c>
      <c r="D119" s="11">
        <v>0.89</v>
      </c>
      <c r="E119" s="11">
        <v>26.4</v>
      </c>
      <c r="F119" s="11">
        <v>0.66</v>
      </c>
      <c r="G119" s="11">
        <v>7</v>
      </c>
      <c r="H119" s="11">
        <v>5.9</v>
      </c>
      <c r="I119" s="11">
        <v>8</v>
      </c>
      <c r="J119" s="11">
        <v>5.5</v>
      </c>
      <c r="K119" s="11">
        <v>44.3</v>
      </c>
      <c r="L119" s="11">
        <v>0.63</v>
      </c>
      <c r="M119" s="11">
        <v>6.3</v>
      </c>
      <c r="N119" s="11">
        <v>9.9</v>
      </c>
      <c r="O119" s="11">
        <v>10</v>
      </c>
      <c r="P119" s="11">
        <v>8.9</v>
      </c>
      <c r="Q119" s="11">
        <v>2.8</v>
      </c>
      <c r="R119" s="11">
        <v>1.4</v>
      </c>
      <c r="S119" s="11">
        <v>5</v>
      </c>
      <c r="T119" s="11">
        <v>200</v>
      </c>
      <c r="U119" s="11">
        <v>1</v>
      </c>
      <c r="V119" s="11">
        <v>100</v>
      </c>
      <c r="W119" s="11">
        <v>100</v>
      </c>
      <c r="X119" s="11">
        <v>270</v>
      </c>
      <c r="Y119" s="11">
        <v>0.9</v>
      </c>
      <c r="Z119" s="11">
        <v>80</v>
      </c>
      <c r="AA119" s="11">
        <v>90</v>
      </c>
      <c r="AB119" s="11">
        <v>100</v>
      </c>
    </row>
    <row r="120" spans="1:28" x14ac:dyDescent="0.25">
      <c r="A120" s="10" t="s">
        <v>72</v>
      </c>
      <c r="B120" s="10" t="s">
        <v>218</v>
      </c>
      <c r="C120" s="11">
        <v>531.09999999999991</v>
      </c>
      <c r="D120" s="11">
        <v>0.87</v>
      </c>
      <c r="E120" s="11">
        <v>21.400000000000002</v>
      </c>
      <c r="F120" s="11">
        <v>0.54</v>
      </c>
      <c r="G120" s="11">
        <v>6</v>
      </c>
      <c r="H120" s="11">
        <v>6.8</v>
      </c>
      <c r="I120" s="11">
        <v>4.9000000000000004</v>
      </c>
      <c r="J120" s="11">
        <v>3.7</v>
      </c>
      <c r="K120" s="11">
        <v>47.8</v>
      </c>
      <c r="L120" s="11">
        <v>0.68</v>
      </c>
      <c r="M120" s="11">
        <v>9</v>
      </c>
      <c r="N120" s="11">
        <v>8.9</v>
      </c>
      <c r="O120" s="11">
        <v>7.9</v>
      </c>
      <c r="P120" s="11">
        <v>4.7</v>
      </c>
      <c r="Q120" s="11">
        <v>7.7</v>
      </c>
      <c r="R120" s="11">
        <v>5.6</v>
      </c>
      <c r="S120" s="11">
        <v>4</v>
      </c>
      <c r="T120" s="11">
        <v>195.2</v>
      </c>
      <c r="U120" s="11">
        <v>0.98</v>
      </c>
      <c r="V120" s="11">
        <v>95.2</v>
      </c>
      <c r="W120" s="11">
        <v>100</v>
      </c>
      <c r="X120" s="11">
        <v>266.7</v>
      </c>
      <c r="Y120" s="11">
        <v>0.89</v>
      </c>
      <c r="Z120" s="11">
        <v>95.2</v>
      </c>
      <c r="AA120" s="11">
        <v>81</v>
      </c>
      <c r="AB120" s="11">
        <v>90.5</v>
      </c>
    </row>
    <row r="121" spans="1:28" x14ac:dyDescent="0.25">
      <c r="A121" s="10" t="s">
        <v>72</v>
      </c>
      <c r="B121" s="10" t="s">
        <v>219</v>
      </c>
      <c r="C121" s="11">
        <v>526.9</v>
      </c>
      <c r="D121" s="11">
        <v>0.86</v>
      </c>
      <c r="E121" s="11">
        <v>18</v>
      </c>
      <c r="F121" s="11">
        <v>0.45</v>
      </c>
      <c r="G121" s="11">
        <v>6</v>
      </c>
      <c r="H121" s="11">
        <v>3.9</v>
      </c>
      <c r="I121" s="11">
        <v>6</v>
      </c>
      <c r="J121" s="11">
        <v>2.1</v>
      </c>
      <c r="K121" s="11">
        <v>37.500000000000007</v>
      </c>
      <c r="L121" s="11">
        <v>0.54</v>
      </c>
      <c r="M121" s="11">
        <v>7.5</v>
      </c>
      <c r="N121" s="11">
        <v>9</v>
      </c>
      <c r="O121" s="11">
        <v>7.7</v>
      </c>
      <c r="P121" s="11">
        <v>4.9000000000000004</v>
      </c>
      <c r="Q121" s="11">
        <v>3.7</v>
      </c>
      <c r="R121" s="11">
        <v>1.7</v>
      </c>
      <c r="S121" s="11">
        <v>3</v>
      </c>
      <c r="T121" s="11">
        <v>200</v>
      </c>
      <c r="U121" s="11">
        <v>1</v>
      </c>
      <c r="V121" s="11">
        <v>100</v>
      </c>
      <c r="W121" s="11">
        <v>100</v>
      </c>
      <c r="X121" s="11">
        <v>271.39999999999998</v>
      </c>
      <c r="Y121" s="11">
        <v>0.9</v>
      </c>
      <c r="Z121" s="11">
        <v>100</v>
      </c>
      <c r="AA121" s="11">
        <v>85.7</v>
      </c>
      <c r="AB121" s="11">
        <v>85.7</v>
      </c>
    </row>
    <row r="122" spans="1:28" x14ac:dyDescent="0.25">
      <c r="A122" s="10" t="s">
        <v>72</v>
      </c>
      <c r="B122" s="10" t="s">
        <v>220</v>
      </c>
      <c r="C122" s="11">
        <v>516.59999999999991</v>
      </c>
      <c r="D122" s="11">
        <v>0.85</v>
      </c>
      <c r="E122" s="11">
        <v>31.3</v>
      </c>
      <c r="F122" s="11">
        <v>0.78</v>
      </c>
      <c r="G122" s="11">
        <v>7.4</v>
      </c>
      <c r="H122" s="11">
        <v>8.9</v>
      </c>
      <c r="I122" s="11">
        <v>9.6999999999999993</v>
      </c>
      <c r="J122" s="11">
        <v>5.3</v>
      </c>
      <c r="K122" s="11">
        <v>59.2</v>
      </c>
      <c r="L122" s="11">
        <v>0.85</v>
      </c>
      <c r="M122" s="11">
        <v>5.2</v>
      </c>
      <c r="N122" s="11">
        <v>8.8000000000000007</v>
      </c>
      <c r="O122" s="11">
        <v>9.6</v>
      </c>
      <c r="P122" s="11">
        <v>8.3000000000000007</v>
      </c>
      <c r="Q122" s="11">
        <v>7.8</v>
      </c>
      <c r="R122" s="11">
        <v>9.5</v>
      </c>
      <c r="S122" s="11">
        <v>10</v>
      </c>
      <c r="T122" s="11">
        <v>175.4</v>
      </c>
      <c r="U122" s="11">
        <v>0.88</v>
      </c>
      <c r="V122" s="11">
        <v>87</v>
      </c>
      <c r="W122" s="11">
        <v>88.4</v>
      </c>
      <c r="X122" s="11">
        <v>250.7</v>
      </c>
      <c r="Y122" s="11">
        <v>0.84</v>
      </c>
      <c r="Z122" s="11">
        <v>74.900000000000006</v>
      </c>
      <c r="AA122" s="11">
        <v>86.5</v>
      </c>
      <c r="AB122" s="11">
        <v>89.3</v>
      </c>
    </row>
    <row r="123" spans="1:28" x14ac:dyDescent="0.25">
      <c r="A123" s="10" t="s">
        <v>72</v>
      </c>
      <c r="B123" s="10" t="s">
        <v>221</v>
      </c>
      <c r="C123" s="11">
        <v>513.79999999999995</v>
      </c>
      <c r="D123" s="11">
        <v>0.84</v>
      </c>
      <c r="E123" s="11">
        <v>20.5</v>
      </c>
      <c r="F123" s="11">
        <v>0.51</v>
      </c>
      <c r="G123" s="11">
        <v>7.5</v>
      </c>
      <c r="H123" s="11">
        <v>2.9</v>
      </c>
      <c r="I123" s="11">
        <v>6.7</v>
      </c>
      <c r="J123" s="11">
        <v>3.4</v>
      </c>
      <c r="K123" s="11">
        <v>41.1</v>
      </c>
      <c r="L123" s="11">
        <v>0.59</v>
      </c>
      <c r="M123" s="11">
        <v>7.7</v>
      </c>
      <c r="N123" s="11">
        <v>10</v>
      </c>
      <c r="O123" s="11">
        <v>7.5</v>
      </c>
      <c r="P123" s="11">
        <v>6.6</v>
      </c>
      <c r="Q123" s="11">
        <v>4.7</v>
      </c>
      <c r="R123" s="11">
        <v>1.6</v>
      </c>
      <c r="S123" s="11">
        <v>3</v>
      </c>
      <c r="T123" s="11">
        <v>200</v>
      </c>
      <c r="U123" s="11">
        <v>1</v>
      </c>
      <c r="V123" s="11">
        <v>100</v>
      </c>
      <c r="W123" s="11">
        <v>100</v>
      </c>
      <c r="X123" s="11">
        <v>252.2</v>
      </c>
      <c r="Y123" s="11">
        <v>0.84</v>
      </c>
      <c r="Z123" s="11">
        <v>73.900000000000006</v>
      </c>
      <c r="AA123" s="11">
        <v>87</v>
      </c>
      <c r="AB123" s="11">
        <v>91.3</v>
      </c>
    </row>
    <row r="124" spans="1:28" x14ac:dyDescent="0.25">
      <c r="A124" s="10" t="s">
        <v>72</v>
      </c>
      <c r="B124" s="10" t="s">
        <v>222</v>
      </c>
      <c r="C124" s="11">
        <v>502.6</v>
      </c>
      <c r="D124" s="11">
        <v>0.82</v>
      </c>
      <c r="E124" s="11">
        <v>30.4</v>
      </c>
      <c r="F124" s="11">
        <v>0.76</v>
      </c>
      <c r="G124" s="11">
        <v>8.5</v>
      </c>
      <c r="H124" s="11">
        <v>7.7</v>
      </c>
      <c r="I124" s="11">
        <v>9</v>
      </c>
      <c r="J124" s="11">
        <v>5.2</v>
      </c>
      <c r="K124" s="11">
        <v>35.799999999999997</v>
      </c>
      <c r="L124" s="11">
        <v>0.51</v>
      </c>
      <c r="M124" s="11">
        <v>6.5</v>
      </c>
      <c r="N124" s="11">
        <v>5</v>
      </c>
      <c r="O124" s="11">
        <v>7.3</v>
      </c>
      <c r="P124" s="11">
        <v>3.5</v>
      </c>
      <c r="Q124" s="11">
        <v>7</v>
      </c>
      <c r="R124" s="11">
        <v>5.5</v>
      </c>
      <c r="S124" s="11">
        <v>1</v>
      </c>
      <c r="T124" s="11">
        <v>200</v>
      </c>
      <c r="U124" s="11">
        <v>1</v>
      </c>
      <c r="V124" s="11">
        <v>100</v>
      </c>
      <c r="W124" s="11">
        <v>100</v>
      </c>
      <c r="X124" s="11">
        <v>236.4</v>
      </c>
      <c r="Y124" s="11">
        <v>0.79</v>
      </c>
      <c r="Z124" s="11">
        <v>45.5</v>
      </c>
      <c r="AA124" s="11">
        <v>90.9</v>
      </c>
      <c r="AB124" s="11">
        <v>100</v>
      </c>
    </row>
    <row r="125" spans="1:28" x14ac:dyDescent="0.25">
      <c r="A125" s="10" t="s">
        <v>72</v>
      </c>
      <c r="B125" s="10" t="s">
        <v>223</v>
      </c>
      <c r="C125" s="11">
        <v>500.09999999999997</v>
      </c>
      <c r="D125" s="11">
        <v>0.82</v>
      </c>
      <c r="E125" s="11">
        <v>24</v>
      </c>
      <c r="F125" s="11">
        <v>0.6</v>
      </c>
      <c r="G125" s="11">
        <v>6.4</v>
      </c>
      <c r="H125" s="11">
        <v>4.8</v>
      </c>
      <c r="I125" s="11">
        <v>9</v>
      </c>
      <c r="J125" s="11">
        <v>3.8</v>
      </c>
      <c r="K125" s="11">
        <v>40.4</v>
      </c>
      <c r="L125" s="11">
        <v>0.57999999999999996</v>
      </c>
      <c r="M125" s="11">
        <v>5.9</v>
      </c>
      <c r="N125" s="11">
        <v>9</v>
      </c>
      <c r="O125" s="11">
        <v>7.7</v>
      </c>
      <c r="P125" s="11">
        <v>0.7</v>
      </c>
      <c r="Q125" s="11">
        <v>10</v>
      </c>
      <c r="R125" s="11">
        <v>5.0999999999999996</v>
      </c>
      <c r="S125" s="11">
        <v>2</v>
      </c>
      <c r="T125" s="11">
        <v>200</v>
      </c>
      <c r="U125" s="11">
        <v>1</v>
      </c>
      <c r="V125" s="11">
        <v>100</v>
      </c>
      <c r="W125" s="11">
        <v>100</v>
      </c>
      <c r="X125" s="11">
        <v>235.7</v>
      </c>
      <c r="Y125" s="11">
        <v>0.79</v>
      </c>
      <c r="Z125" s="11">
        <v>35.700000000000003</v>
      </c>
      <c r="AA125" s="11">
        <v>100</v>
      </c>
      <c r="AB125" s="11">
        <v>100</v>
      </c>
    </row>
    <row r="126" spans="1:28" x14ac:dyDescent="0.25">
      <c r="A126" s="10" t="s">
        <v>72</v>
      </c>
      <c r="B126" s="10" t="s">
        <v>224</v>
      </c>
      <c r="C126" s="11">
        <v>491.20000000000005</v>
      </c>
      <c r="D126" s="11">
        <v>0.81</v>
      </c>
      <c r="E126" s="11">
        <v>30.099999999999998</v>
      </c>
      <c r="F126" s="11">
        <v>0.75</v>
      </c>
      <c r="G126" s="11">
        <v>7.6</v>
      </c>
      <c r="H126" s="11">
        <v>8.6999999999999993</v>
      </c>
      <c r="I126" s="11">
        <v>8.8000000000000007</v>
      </c>
      <c r="J126" s="11">
        <v>5</v>
      </c>
      <c r="K126" s="11">
        <v>47.6</v>
      </c>
      <c r="L126" s="11">
        <v>0.68</v>
      </c>
      <c r="M126" s="11">
        <v>8.9</v>
      </c>
      <c r="N126" s="11">
        <v>8.9</v>
      </c>
      <c r="O126" s="11">
        <v>7.9</v>
      </c>
      <c r="P126" s="11">
        <v>5.4</v>
      </c>
      <c r="Q126" s="11">
        <v>6.3</v>
      </c>
      <c r="R126" s="11">
        <v>5.2</v>
      </c>
      <c r="S126" s="11">
        <v>5</v>
      </c>
      <c r="T126" s="11">
        <v>194.6</v>
      </c>
      <c r="U126" s="11">
        <v>0.97</v>
      </c>
      <c r="V126" s="11">
        <v>97.3</v>
      </c>
      <c r="W126" s="11">
        <v>97.3</v>
      </c>
      <c r="X126" s="11">
        <v>218.9</v>
      </c>
      <c r="Y126" s="11">
        <v>0.73</v>
      </c>
      <c r="Z126" s="11">
        <v>37.799999999999997</v>
      </c>
      <c r="AA126" s="11">
        <v>89.2</v>
      </c>
      <c r="AB126" s="11">
        <v>91.9</v>
      </c>
    </row>
    <row r="127" spans="1:28" x14ac:dyDescent="0.25">
      <c r="A127" s="10" t="s">
        <v>72</v>
      </c>
      <c r="B127" s="10" t="s">
        <v>225</v>
      </c>
      <c r="C127" s="11">
        <v>445.70000000000005</v>
      </c>
      <c r="D127" s="11">
        <v>0.73</v>
      </c>
      <c r="E127" s="11">
        <v>14.399999999999999</v>
      </c>
      <c r="F127" s="11">
        <v>0.36</v>
      </c>
      <c r="G127" s="11">
        <v>6.3</v>
      </c>
      <c r="H127" s="11">
        <v>0.5</v>
      </c>
      <c r="I127" s="11">
        <v>5.6</v>
      </c>
      <c r="J127" s="11">
        <v>2</v>
      </c>
      <c r="K127" s="11">
        <v>37.4</v>
      </c>
      <c r="L127" s="11">
        <v>0.53</v>
      </c>
      <c r="M127" s="11">
        <v>6.5</v>
      </c>
      <c r="N127" s="11">
        <v>8.6999999999999993</v>
      </c>
      <c r="O127" s="11">
        <v>7</v>
      </c>
      <c r="P127" s="11">
        <v>5</v>
      </c>
      <c r="Q127" s="11">
        <v>4.7</v>
      </c>
      <c r="R127" s="11">
        <v>5.5</v>
      </c>
      <c r="S127" s="11">
        <v>0</v>
      </c>
      <c r="T127" s="11">
        <v>180.3</v>
      </c>
      <c r="U127" s="11">
        <v>0.9</v>
      </c>
      <c r="V127" s="11">
        <v>86.4</v>
      </c>
      <c r="W127" s="11">
        <v>93.9</v>
      </c>
      <c r="X127" s="11">
        <v>213.60000000000002</v>
      </c>
      <c r="Y127" s="11">
        <v>0.71</v>
      </c>
      <c r="Z127" s="11">
        <v>54.5</v>
      </c>
      <c r="AA127" s="11">
        <v>80.3</v>
      </c>
      <c r="AB127" s="11">
        <v>78.8</v>
      </c>
    </row>
    <row r="128" spans="1:28" x14ac:dyDescent="0.25">
      <c r="A128" s="10" t="s">
        <v>226</v>
      </c>
      <c r="B128" s="10" t="s">
        <v>227</v>
      </c>
      <c r="C128" s="11">
        <v>581.6</v>
      </c>
      <c r="D128" s="11">
        <v>0.95</v>
      </c>
      <c r="E128" s="11">
        <v>29.4</v>
      </c>
      <c r="F128" s="11">
        <v>0.74</v>
      </c>
      <c r="G128" s="11">
        <v>7.2</v>
      </c>
      <c r="H128" s="11">
        <v>9</v>
      </c>
      <c r="I128" s="11">
        <v>9</v>
      </c>
      <c r="J128" s="11">
        <v>4.2</v>
      </c>
      <c r="K128" s="11">
        <v>55.1</v>
      </c>
      <c r="L128" s="11">
        <v>0.79</v>
      </c>
      <c r="M128" s="11">
        <v>9.5</v>
      </c>
      <c r="N128" s="11">
        <v>10</v>
      </c>
      <c r="O128" s="11">
        <v>8</v>
      </c>
      <c r="P128" s="11">
        <v>6.2</v>
      </c>
      <c r="Q128" s="11">
        <v>9.4</v>
      </c>
      <c r="R128" s="11">
        <v>6</v>
      </c>
      <c r="S128" s="11">
        <v>6</v>
      </c>
      <c r="T128" s="11">
        <v>200</v>
      </c>
      <c r="U128" s="11">
        <v>1</v>
      </c>
      <c r="V128" s="11">
        <v>100</v>
      </c>
      <c r="W128" s="11">
        <v>100</v>
      </c>
      <c r="X128" s="11">
        <v>297.10000000000002</v>
      </c>
      <c r="Y128" s="11">
        <v>0.99</v>
      </c>
      <c r="Z128" s="11">
        <v>100</v>
      </c>
      <c r="AA128" s="11">
        <v>97.1</v>
      </c>
      <c r="AB128" s="11">
        <v>100</v>
      </c>
    </row>
    <row r="129" spans="1:28" x14ac:dyDescent="0.25">
      <c r="A129" s="10" t="s">
        <v>226</v>
      </c>
      <c r="B129" s="10" t="s">
        <v>228</v>
      </c>
      <c r="C129" s="11">
        <v>576.6</v>
      </c>
      <c r="D129" s="11">
        <v>0.95</v>
      </c>
      <c r="E129" s="11">
        <v>29.8</v>
      </c>
      <c r="F129" s="11">
        <v>0.75</v>
      </c>
      <c r="G129" s="11">
        <v>7.8</v>
      </c>
      <c r="H129" s="11">
        <v>7</v>
      </c>
      <c r="I129" s="11">
        <v>10</v>
      </c>
      <c r="J129" s="11">
        <v>5</v>
      </c>
      <c r="K129" s="11">
        <v>46.8</v>
      </c>
      <c r="L129" s="11">
        <v>0.67</v>
      </c>
      <c r="M129" s="11">
        <v>9</v>
      </c>
      <c r="N129" s="11">
        <v>10</v>
      </c>
      <c r="O129" s="11">
        <v>8</v>
      </c>
      <c r="P129" s="11">
        <v>7</v>
      </c>
      <c r="Q129" s="11">
        <v>6.8</v>
      </c>
      <c r="R129" s="11">
        <v>2</v>
      </c>
      <c r="S129" s="11">
        <v>4</v>
      </c>
      <c r="T129" s="11">
        <v>200</v>
      </c>
      <c r="U129" s="11">
        <v>1</v>
      </c>
      <c r="V129" s="11">
        <v>100</v>
      </c>
      <c r="W129" s="11">
        <v>100</v>
      </c>
      <c r="X129" s="11">
        <v>300</v>
      </c>
      <c r="Y129" s="11">
        <v>1</v>
      </c>
      <c r="Z129" s="11">
        <v>100</v>
      </c>
      <c r="AA129" s="11">
        <v>100</v>
      </c>
      <c r="AB129" s="11">
        <v>100</v>
      </c>
    </row>
    <row r="130" spans="1:28" x14ac:dyDescent="0.25">
      <c r="A130" s="10" t="s">
        <v>226</v>
      </c>
      <c r="B130" s="10" t="s">
        <v>229</v>
      </c>
      <c r="C130" s="11">
        <v>575</v>
      </c>
      <c r="D130" s="11">
        <v>0.94</v>
      </c>
      <c r="E130" s="11">
        <v>32</v>
      </c>
      <c r="F130" s="11">
        <v>0.8</v>
      </c>
      <c r="G130" s="11">
        <v>8</v>
      </c>
      <c r="H130" s="11">
        <v>9</v>
      </c>
      <c r="I130" s="11">
        <v>10</v>
      </c>
      <c r="J130" s="11">
        <v>5</v>
      </c>
      <c r="K130" s="11">
        <v>43</v>
      </c>
      <c r="L130" s="11">
        <v>0.61</v>
      </c>
      <c r="M130" s="11">
        <v>5.5</v>
      </c>
      <c r="N130" s="11">
        <v>7</v>
      </c>
      <c r="O130" s="11">
        <v>8</v>
      </c>
      <c r="P130" s="11">
        <v>10</v>
      </c>
      <c r="Q130" s="11">
        <v>7.5</v>
      </c>
      <c r="R130" s="11">
        <v>2</v>
      </c>
      <c r="S130" s="11">
        <v>3</v>
      </c>
      <c r="T130" s="11">
        <v>200</v>
      </c>
      <c r="U130" s="11">
        <v>1</v>
      </c>
      <c r="V130" s="11">
        <v>100</v>
      </c>
      <c r="W130" s="11">
        <v>100</v>
      </c>
      <c r="X130" s="11">
        <v>300</v>
      </c>
      <c r="Y130" s="11">
        <v>1</v>
      </c>
      <c r="Z130" s="11">
        <v>100</v>
      </c>
      <c r="AA130" s="11">
        <v>100</v>
      </c>
      <c r="AB130" s="11">
        <v>100</v>
      </c>
    </row>
    <row r="131" spans="1:28" x14ac:dyDescent="0.25">
      <c r="A131" s="10" t="s">
        <v>226</v>
      </c>
      <c r="B131" s="10" t="s">
        <v>230</v>
      </c>
      <c r="C131" s="11">
        <v>566.79999999999995</v>
      </c>
      <c r="D131" s="11">
        <v>0.93</v>
      </c>
      <c r="E131" s="11">
        <v>31.499999999999996</v>
      </c>
      <c r="F131" s="11">
        <v>0.79</v>
      </c>
      <c r="G131" s="11">
        <v>8.3000000000000007</v>
      </c>
      <c r="H131" s="11">
        <v>8.6</v>
      </c>
      <c r="I131" s="11">
        <v>9.9</v>
      </c>
      <c r="J131" s="11">
        <v>4.7</v>
      </c>
      <c r="K131" s="11">
        <v>57.4</v>
      </c>
      <c r="L131" s="11">
        <v>0.82</v>
      </c>
      <c r="M131" s="11">
        <v>5.9</v>
      </c>
      <c r="N131" s="11">
        <v>10</v>
      </c>
      <c r="O131" s="11">
        <v>9.9</v>
      </c>
      <c r="P131" s="11">
        <v>3.5</v>
      </c>
      <c r="Q131" s="11">
        <v>9.1999999999999993</v>
      </c>
      <c r="R131" s="11">
        <v>9.9</v>
      </c>
      <c r="S131" s="11">
        <v>9</v>
      </c>
      <c r="T131" s="11">
        <v>194.4</v>
      </c>
      <c r="U131" s="11">
        <v>0.97</v>
      </c>
      <c r="V131" s="11">
        <v>97.2</v>
      </c>
      <c r="W131" s="11">
        <v>97.2</v>
      </c>
      <c r="X131" s="11">
        <v>283.5</v>
      </c>
      <c r="Y131" s="11">
        <v>0.95</v>
      </c>
      <c r="Z131" s="11">
        <v>89</v>
      </c>
      <c r="AA131" s="11">
        <v>96.3</v>
      </c>
      <c r="AB131" s="11">
        <v>98.2</v>
      </c>
    </row>
    <row r="132" spans="1:28" x14ac:dyDescent="0.25">
      <c r="A132" s="10" t="s">
        <v>226</v>
      </c>
      <c r="B132" s="10" t="s">
        <v>231</v>
      </c>
      <c r="C132" s="11">
        <v>540.70000000000005</v>
      </c>
      <c r="D132" s="11">
        <v>0.89</v>
      </c>
      <c r="E132" s="11">
        <v>32.699999999999996</v>
      </c>
      <c r="F132" s="11">
        <v>0.82</v>
      </c>
      <c r="G132" s="11">
        <v>9</v>
      </c>
      <c r="H132" s="11">
        <v>10</v>
      </c>
      <c r="I132" s="11">
        <v>9.9</v>
      </c>
      <c r="J132" s="11">
        <v>3.8</v>
      </c>
      <c r="K132" s="11">
        <v>51.899999999999991</v>
      </c>
      <c r="L132" s="11">
        <v>0.74</v>
      </c>
      <c r="M132" s="11">
        <v>7.3</v>
      </c>
      <c r="N132" s="11">
        <v>9.6</v>
      </c>
      <c r="O132" s="11">
        <v>7.4</v>
      </c>
      <c r="P132" s="11">
        <v>5.9</v>
      </c>
      <c r="Q132" s="11">
        <v>8.9</v>
      </c>
      <c r="R132" s="11">
        <v>9.8000000000000007</v>
      </c>
      <c r="S132" s="11">
        <v>3</v>
      </c>
      <c r="T132" s="11">
        <v>190.3</v>
      </c>
      <c r="U132" s="11">
        <v>0.95</v>
      </c>
      <c r="V132" s="11">
        <v>92.7</v>
      </c>
      <c r="W132" s="11">
        <v>97.6</v>
      </c>
      <c r="X132" s="11">
        <v>265.8</v>
      </c>
      <c r="Y132" s="11">
        <v>0.89</v>
      </c>
      <c r="Z132" s="11">
        <v>78.900000000000006</v>
      </c>
      <c r="AA132" s="11">
        <v>90.2</v>
      </c>
      <c r="AB132" s="11">
        <v>96.7</v>
      </c>
    </row>
    <row r="133" spans="1:28" x14ac:dyDescent="0.25">
      <c r="A133" s="10" t="s">
        <v>226</v>
      </c>
      <c r="B133" s="10" t="s">
        <v>232</v>
      </c>
      <c r="C133" s="11">
        <v>497.1</v>
      </c>
      <c r="D133" s="11">
        <v>0.81</v>
      </c>
      <c r="E133" s="11">
        <v>27.900000000000002</v>
      </c>
      <c r="F133" s="11">
        <v>0.7</v>
      </c>
      <c r="G133" s="11">
        <v>9.3000000000000007</v>
      </c>
      <c r="H133" s="11">
        <v>5.6</v>
      </c>
      <c r="I133" s="11">
        <v>9.8000000000000007</v>
      </c>
      <c r="J133" s="11">
        <v>3.2</v>
      </c>
      <c r="K133" s="11">
        <v>56.7</v>
      </c>
      <c r="L133" s="11">
        <v>0.81</v>
      </c>
      <c r="M133" s="11">
        <v>8.6999999999999993</v>
      </c>
      <c r="N133" s="11">
        <v>9.9</v>
      </c>
      <c r="O133" s="11">
        <v>9.6999999999999993</v>
      </c>
      <c r="P133" s="11">
        <v>9.6999999999999993</v>
      </c>
      <c r="Q133" s="11">
        <v>8</v>
      </c>
      <c r="R133" s="11">
        <v>5.7</v>
      </c>
      <c r="S133" s="11">
        <v>5</v>
      </c>
      <c r="T133" s="11">
        <v>187.5</v>
      </c>
      <c r="U133" s="11">
        <v>0.94</v>
      </c>
      <c r="V133" s="11">
        <v>91.7</v>
      </c>
      <c r="W133" s="11">
        <v>95.8</v>
      </c>
      <c r="X133" s="11">
        <v>225</v>
      </c>
      <c r="Y133" s="11">
        <v>0.75</v>
      </c>
      <c r="Z133" s="11">
        <v>66.7</v>
      </c>
      <c r="AA133" s="11">
        <v>75</v>
      </c>
      <c r="AB133" s="11">
        <v>83.3</v>
      </c>
    </row>
    <row r="134" spans="1:28" x14ac:dyDescent="0.25">
      <c r="A134" s="10" t="s">
        <v>226</v>
      </c>
      <c r="B134" s="10" t="s">
        <v>233</v>
      </c>
      <c r="C134" s="11">
        <v>490</v>
      </c>
      <c r="D134" s="11">
        <v>0.8</v>
      </c>
      <c r="E134" s="11">
        <v>31.9</v>
      </c>
      <c r="F134" s="11">
        <v>0.8</v>
      </c>
      <c r="G134" s="11">
        <v>10</v>
      </c>
      <c r="H134" s="11">
        <v>9.9</v>
      </c>
      <c r="I134" s="11">
        <v>9.4</v>
      </c>
      <c r="J134" s="11">
        <v>2.6</v>
      </c>
      <c r="K134" s="11">
        <v>45.6</v>
      </c>
      <c r="L134" s="11">
        <v>0.65</v>
      </c>
      <c r="M134" s="11">
        <v>7.1</v>
      </c>
      <c r="N134" s="11">
        <v>7.9</v>
      </c>
      <c r="O134" s="11">
        <v>7.8</v>
      </c>
      <c r="P134" s="11">
        <v>7.7</v>
      </c>
      <c r="Q134" s="11">
        <v>8.6</v>
      </c>
      <c r="R134" s="11">
        <v>1.5</v>
      </c>
      <c r="S134" s="11">
        <v>5</v>
      </c>
      <c r="T134" s="11">
        <v>184.4</v>
      </c>
      <c r="U134" s="11">
        <v>0.92</v>
      </c>
      <c r="V134" s="11">
        <v>87.5</v>
      </c>
      <c r="W134" s="11">
        <v>96.9</v>
      </c>
      <c r="X134" s="11">
        <v>228.1</v>
      </c>
      <c r="Y134" s="11">
        <v>0.76</v>
      </c>
      <c r="Z134" s="11">
        <v>59.4</v>
      </c>
      <c r="AA134" s="11">
        <v>90.6</v>
      </c>
      <c r="AB134" s="11">
        <v>78.099999999999994</v>
      </c>
    </row>
    <row r="135" spans="1:28" x14ac:dyDescent="0.25">
      <c r="A135" s="10" t="s">
        <v>226</v>
      </c>
      <c r="B135" s="10" t="s">
        <v>234</v>
      </c>
      <c r="C135" s="11">
        <v>459.90000000000003</v>
      </c>
      <c r="D135" s="11">
        <v>0.75</v>
      </c>
      <c r="E135" s="11">
        <v>28.8</v>
      </c>
      <c r="F135" s="11">
        <v>0.72</v>
      </c>
      <c r="G135" s="11">
        <v>7.5</v>
      </c>
      <c r="H135" s="11">
        <v>8.8000000000000007</v>
      </c>
      <c r="I135" s="11">
        <v>9.1999999999999993</v>
      </c>
      <c r="J135" s="11">
        <v>3.3</v>
      </c>
      <c r="K135" s="11">
        <v>46.5</v>
      </c>
      <c r="L135" s="11">
        <v>0.66</v>
      </c>
      <c r="M135" s="11">
        <v>8.3000000000000007</v>
      </c>
      <c r="N135" s="11">
        <v>9.6999999999999993</v>
      </c>
      <c r="O135" s="11">
        <v>7.1</v>
      </c>
      <c r="P135" s="11">
        <v>9.4</v>
      </c>
      <c r="Q135" s="11">
        <v>7.5</v>
      </c>
      <c r="R135" s="11">
        <v>0.5</v>
      </c>
      <c r="S135" s="11">
        <v>4</v>
      </c>
      <c r="T135" s="11">
        <v>192.3</v>
      </c>
      <c r="U135" s="11">
        <v>0.96</v>
      </c>
      <c r="V135" s="11">
        <v>100</v>
      </c>
      <c r="W135" s="11">
        <v>92.3</v>
      </c>
      <c r="X135" s="11">
        <v>192.3</v>
      </c>
      <c r="Y135" s="11">
        <v>0.64</v>
      </c>
      <c r="Z135" s="11">
        <v>30.8</v>
      </c>
      <c r="AA135" s="11">
        <v>69.2</v>
      </c>
      <c r="AB135" s="11">
        <v>92.3</v>
      </c>
    </row>
    <row r="136" spans="1:28" x14ac:dyDescent="0.25">
      <c r="A136" s="10" t="s">
        <v>226</v>
      </c>
      <c r="B136" s="10" t="s">
        <v>235</v>
      </c>
      <c r="C136" s="11">
        <v>76.5</v>
      </c>
      <c r="D136" s="11">
        <v>0.13</v>
      </c>
      <c r="E136" s="11">
        <v>23</v>
      </c>
      <c r="F136" s="11">
        <v>0.57999999999999996</v>
      </c>
      <c r="G136" s="11">
        <v>7</v>
      </c>
      <c r="H136" s="11">
        <v>8</v>
      </c>
      <c r="I136" s="11">
        <v>8</v>
      </c>
      <c r="J136" s="11">
        <v>0</v>
      </c>
      <c r="K136" s="11">
        <v>53.5</v>
      </c>
      <c r="L136" s="11">
        <v>0.76</v>
      </c>
      <c r="M136" s="11">
        <v>7.5</v>
      </c>
      <c r="N136" s="11">
        <v>9</v>
      </c>
      <c r="O136" s="11">
        <v>6</v>
      </c>
      <c r="P136" s="11">
        <v>9</v>
      </c>
      <c r="Q136" s="11">
        <v>8</v>
      </c>
      <c r="R136" s="11">
        <v>4</v>
      </c>
      <c r="S136" s="11">
        <v>10</v>
      </c>
      <c r="T136" s="11" t="s">
        <v>91</v>
      </c>
      <c r="U136" s="11" t="s">
        <v>91</v>
      </c>
      <c r="V136" s="11" t="s">
        <v>91</v>
      </c>
      <c r="W136" s="11" t="s">
        <v>91</v>
      </c>
      <c r="X136" s="11" t="s">
        <v>91</v>
      </c>
      <c r="Y136" s="11" t="s">
        <v>91</v>
      </c>
      <c r="Z136" s="11" t="s">
        <v>91</v>
      </c>
      <c r="AA136" s="11" t="s">
        <v>91</v>
      </c>
      <c r="AB136" s="11" t="s">
        <v>91</v>
      </c>
    </row>
    <row r="137" spans="1:28" x14ac:dyDescent="0.25">
      <c r="A137" s="10" t="s">
        <v>236</v>
      </c>
      <c r="B137" s="10" t="s">
        <v>237</v>
      </c>
      <c r="C137" s="11">
        <v>570.6</v>
      </c>
      <c r="D137" s="11">
        <v>0.94</v>
      </c>
      <c r="E137" s="11">
        <v>33</v>
      </c>
      <c r="F137" s="11">
        <v>0.83</v>
      </c>
      <c r="G137" s="11">
        <v>9.8000000000000007</v>
      </c>
      <c r="H137" s="11">
        <v>9.3000000000000007</v>
      </c>
      <c r="I137" s="11">
        <v>9.9</v>
      </c>
      <c r="J137" s="11">
        <v>4</v>
      </c>
      <c r="K137" s="11">
        <v>45.099999999999994</v>
      </c>
      <c r="L137" s="11">
        <v>0.64</v>
      </c>
      <c r="M137" s="11">
        <v>6</v>
      </c>
      <c r="N137" s="11">
        <v>10</v>
      </c>
      <c r="O137" s="11">
        <v>7.9</v>
      </c>
      <c r="P137" s="11">
        <v>0.9</v>
      </c>
      <c r="Q137" s="11">
        <v>7.4</v>
      </c>
      <c r="R137" s="11">
        <v>5.9</v>
      </c>
      <c r="S137" s="11">
        <v>7</v>
      </c>
      <c r="T137" s="11">
        <v>195.5</v>
      </c>
      <c r="U137" s="11">
        <v>0.98</v>
      </c>
      <c r="V137" s="11">
        <v>95.5</v>
      </c>
      <c r="W137" s="11">
        <v>100</v>
      </c>
      <c r="X137" s="11">
        <v>297</v>
      </c>
      <c r="Y137" s="11">
        <v>0.99</v>
      </c>
      <c r="Z137" s="11">
        <v>97</v>
      </c>
      <c r="AA137" s="11">
        <v>100</v>
      </c>
      <c r="AB137" s="11">
        <v>100</v>
      </c>
    </row>
    <row r="138" spans="1:28" x14ac:dyDescent="0.25">
      <c r="A138" s="10" t="s">
        <v>236</v>
      </c>
      <c r="B138" s="10" t="s">
        <v>238</v>
      </c>
      <c r="C138" s="11">
        <v>545.4</v>
      </c>
      <c r="D138" s="11">
        <v>0.89</v>
      </c>
      <c r="E138" s="11">
        <v>31.099999999999998</v>
      </c>
      <c r="F138" s="11">
        <v>0.78</v>
      </c>
      <c r="G138" s="11">
        <v>9.6999999999999993</v>
      </c>
      <c r="H138" s="11">
        <v>9</v>
      </c>
      <c r="I138" s="11">
        <v>9</v>
      </c>
      <c r="J138" s="11">
        <v>3.4</v>
      </c>
      <c r="K138" s="11">
        <v>39.300000000000004</v>
      </c>
      <c r="L138" s="11">
        <v>0.56000000000000005</v>
      </c>
      <c r="M138" s="11">
        <v>9.8000000000000007</v>
      </c>
      <c r="N138" s="11">
        <v>10</v>
      </c>
      <c r="O138" s="11">
        <v>7</v>
      </c>
      <c r="P138" s="11">
        <v>0.2</v>
      </c>
      <c r="Q138" s="11">
        <v>9.6</v>
      </c>
      <c r="R138" s="11">
        <v>0.7</v>
      </c>
      <c r="S138" s="11">
        <v>2</v>
      </c>
      <c r="T138" s="11">
        <v>200</v>
      </c>
      <c r="U138" s="11">
        <v>1</v>
      </c>
      <c r="V138" s="11">
        <v>100</v>
      </c>
      <c r="W138" s="11">
        <v>100</v>
      </c>
      <c r="X138" s="11">
        <v>275</v>
      </c>
      <c r="Y138" s="11">
        <v>0.92</v>
      </c>
      <c r="Z138" s="11">
        <v>83.3</v>
      </c>
      <c r="AA138" s="11">
        <v>91.7</v>
      </c>
      <c r="AB138" s="11">
        <v>100</v>
      </c>
    </row>
    <row r="139" spans="1:28" x14ac:dyDescent="0.25">
      <c r="A139" s="10" t="s">
        <v>236</v>
      </c>
      <c r="B139" s="10" t="s">
        <v>239</v>
      </c>
      <c r="C139" s="11">
        <v>524.4</v>
      </c>
      <c r="D139" s="11">
        <v>0.86</v>
      </c>
      <c r="E139" s="11">
        <v>29</v>
      </c>
      <c r="F139" s="11">
        <v>0.73</v>
      </c>
      <c r="G139" s="11">
        <v>7.8</v>
      </c>
      <c r="H139" s="11">
        <v>8.9</v>
      </c>
      <c r="I139" s="11">
        <v>9.3000000000000007</v>
      </c>
      <c r="J139" s="11">
        <v>3</v>
      </c>
      <c r="K139" s="11">
        <v>40.399999999999991</v>
      </c>
      <c r="L139" s="11">
        <v>0.57999999999999996</v>
      </c>
      <c r="M139" s="11">
        <v>9.9</v>
      </c>
      <c r="N139" s="11">
        <v>7.8</v>
      </c>
      <c r="O139" s="11">
        <v>7.6</v>
      </c>
      <c r="P139" s="11">
        <v>0.3</v>
      </c>
      <c r="Q139" s="11">
        <v>9.5</v>
      </c>
      <c r="R139" s="11">
        <v>1.3</v>
      </c>
      <c r="S139" s="11">
        <v>4</v>
      </c>
      <c r="T139" s="11">
        <v>190</v>
      </c>
      <c r="U139" s="11">
        <v>0.95</v>
      </c>
      <c r="V139" s="11">
        <v>95</v>
      </c>
      <c r="W139" s="11">
        <v>95</v>
      </c>
      <c r="X139" s="11">
        <v>265</v>
      </c>
      <c r="Y139" s="11">
        <v>0.88</v>
      </c>
      <c r="Z139" s="11">
        <v>85</v>
      </c>
      <c r="AA139" s="11">
        <v>90</v>
      </c>
      <c r="AB139" s="11">
        <v>90</v>
      </c>
    </row>
    <row r="140" spans="1:28" x14ac:dyDescent="0.25">
      <c r="A140" s="10" t="s">
        <v>236</v>
      </c>
      <c r="B140" s="10" t="s">
        <v>240</v>
      </c>
      <c r="C140" s="11">
        <v>506.4</v>
      </c>
      <c r="D140" s="11">
        <v>0.83</v>
      </c>
      <c r="E140" s="11">
        <v>30.6</v>
      </c>
      <c r="F140" s="11">
        <v>0.77</v>
      </c>
      <c r="G140" s="11">
        <v>8.4</v>
      </c>
      <c r="H140" s="11">
        <v>8.6999999999999993</v>
      </c>
      <c r="I140" s="11">
        <v>9.6999999999999993</v>
      </c>
      <c r="J140" s="11">
        <v>3.8</v>
      </c>
      <c r="K140" s="11">
        <v>45.1</v>
      </c>
      <c r="L140" s="11">
        <v>0.64</v>
      </c>
      <c r="M140" s="11">
        <v>6.1</v>
      </c>
      <c r="N140" s="11">
        <v>9.6999999999999993</v>
      </c>
      <c r="O140" s="11">
        <v>9.6999999999999993</v>
      </c>
      <c r="P140" s="11">
        <v>0.3</v>
      </c>
      <c r="Q140" s="11">
        <v>8.6</v>
      </c>
      <c r="R140" s="11">
        <v>5.7</v>
      </c>
      <c r="S140" s="11">
        <v>5</v>
      </c>
      <c r="T140" s="11">
        <v>192.3</v>
      </c>
      <c r="U140" s="11">
        <v>0.96</v>
      </c>
      <c r="V140" s="11">
        <v>100</v>
      </c>
      <c r="W140" s="11">
        <v>92.3</v>
      </c>
      <c r="X140" s="11">
        <v>238.4</v>
      </c>
      <c r="Y140" s="11">
        <v>0.79</v>
      </c>
      <c r="Z140" s="11">
        <v>61.5</v>
      </c>
      <c r="AA140" s="11">
        <v>92.3</v>
      </c>
      <c r="AB140" s="11">
        <v>84.6</v>
      </c>
    </row>
    <row r="141" spans="1:28" x14ac:dyDescent="0.25">
      <c r="A141" s="10" t="s">
        <v>236</v>
      </c>
      <c r="B141" s="10" t="s">
        <v>241</v>
      </c>
      <c r="C141" s="11">
        <v>499.9</v>
      </c>
      <c r="D141" s="11">
        <v>0.82</v>
      </c>
      <c r="E141" s="11">
        <v>28.1</v>
      </c>
      <c r="F141" s="11">
        <v>0.7</v>
      </c>
      <c r="G141" s="11">
        <v>8.3000000000000007</v>
      </c>
      <c r="H141" s="11">
        <v>7.3</v>
      </c>
      <c r="I141" s="11">
        <v>8.6999999999999993</v>
      </c>
      <c r="J141" s="11">
        <v>3.8</v>
      </c>
      <c r="K141" s="11">
        <v>45</v>
      </c>
      <c r="L141" s="11">
        <v>0.64</v>
      </c>
      <c r="M141" s="11">
        <v>8.4</v>
      </c>
      <c r="N141" s="11">
        <v>9.9</v>
      </c>
      <c r="O141" s="11">
        <v>9.9</v>
      </c>
      <c r="P141" s="11">
        <v>0.7</v>
      </c>
      <c r="Q141" s="11">
        <v>8.6</v>
      </c>
      <c r="R141" s="11">
        <v>1.5</v>
      </c>
      <c r="S141" s="11">
        <v>6</v>
      </c>
      <c r="T141" s="11">
        <v>173.4</v>
      </c>
      <c r="U141" s="11">
        <v>0.87</v>
      </c>
      <c r="V141" s="11">
        <v>86.7</v>
      </c>
      <c r="W141" s="11">
        <v>86.7</v>
      </c>
      <c r="X141" s="11">
        <v>253.4</v>
      </c>
      <c r="Y141" s="11">
        <v>0.84</v>
      </c>
      <c r="Z141" s="11">
        <v>86.7</v>
      </c>
      <c r="AA141" s="11">
        <v>86.7</v>
      </c>
      <c r="AB141" s="11">
        <v>80</v>
      </c>
    </row>
    <row r="142" spans="1:28" x14ac:dyDescent="0.25">
      <c r="A142" s="10" t="s">
        <v>236</v>
      </c>
      <c r="B142" s="10" t="s">
        <v>242</v>
      </c>
      <c r="C142" s="11">
        <v>490.1</v>
      </c>
      <c r="D142" s="11">
        <v>0.8</v>
      </c>
      <c r="E142" s="11">
        <v>30</v>
      </c>
      <c r="F142" s="11">
        <v>0.75</v>
      </c>
      <c r="G142" s="11">
        <v>8.5</v>
      </c>
      <c r="H142" s="11">
        <v>9.3000000000000007</v>
      </c>
      <c r="I142" s="11">
        <v>9.3000000000000007</v>
      </c>
      <c r="J142" s="11">
        <v>2.9</v>
      </c>
      <c r="K142" s="11">
        <v>44.699999999999996</v>
      </c>
      <c r="L142" s="11">
        <v>0.64</v>
      </c>
      <c r="M142" s="11">
        <v>7.7</v>
      </c>
      <c r="N142" s="11">
        <v>10</v>
      </c>
      <c r="O142" s="11">
        <v>7.2</v>
      </c>
      <c r="P142" s="11">
        <v>0.5</v>
      </c>
      <c r="Q142" s="11">
        <v>9.1999999999999993</v>
      </c>
      <c r="R142" s="11">
        <v>5.0999999999999996</v>
      </c>
      <c r="S142" s="11">
        <v>5</v>
      </c>
      <c r="T142" s="11">
        <v>200</v>
      </c>
      <c r="U142" s="11">
        <v>1</v>
      </c>
      <c r="V142" s="11">
        <v>100</v>
      </c>
      <c r="W142" s="11">
        <v>100</v>
      </c>
      <c r="X142" s="11">
        <v>215.4</v>
      </c>
      <c r="Y142" s="11">
        <v>0.72</v>
      </c>
      <c r="Z142" s="11">
        <v>23.1</v>
      </c>
      <c r="AA142" s="11">
        <v>92.3</v>
      </c>
      <c r="AB142" s="11">
        <v>100</v>
      </c>
    </row>
    <row r="143" spans="1:28" x14ac:dyDescent="0.25">
      <c r="A143" s="10" t="s">
        <v>236</v>
      </c>
      <c r="B143" s="10" t="s">
        <v>243</v>
      </c>
      <c r="C143" s="11">
        <v>459</v>
      </c>
      <c r="D143" s="11">
        <v>0.75</v>
      </c>
      <c r="E143" s="11">
        <v>29.900000000000002</v>
      </c>
      <c r="F143" s="11">
        <v>0.75</v>
      </c>
      <c r="G143" s="11">
        <v>8.9</v>
      </c>
      <c r="H143" s="11">
        <v>9.1</v>
      </c>
      <c r="I143" s="11">
        <v>9.1</v>
      </c>
      <c r="J143" s="11">
        <v>2.8</v>
      </c>
      <c r="K143" s="11">
        <v>50.199999999999996</v>
      </c>
      <c r="L143" s="11">
        <v>0.72</v>
      </c>
      <c r="M143" s="11">
        <v>8</v>
      </c>
      <c r="N143" s="11">
        <v>9.6999999999999993</v>
      </c>
      <c r="O143" s="11">
        <v>9.5</v>
      </c>
      <c r="P143" s="11">
        <v>0.6</v>
      </c>
      <c r="Q143" s="11">
        <v>7</v>
      </c>
      <c r="R143" s="11">
        <v>5.4</v>
      </c>
      <c r="S143" s="11">
        <v>10</v>
      </c>
      <c r="T143" s="11">
        <v>180.9</v>
      </c>
      <c r="U143" s="11">
        <v>0.9</v>
      </c>
      <c r="V143" s="11">
        <v>89.4</v>
      </c>
      <c r="W143" s="11">
        <v>91.5</v>
      </c>
      <c r="X143" s="11">
        <v>198</v>
      </c>
      <c r="Y143" s="11">
        <v>0.66</v>
      </c>
      <c r="Z143" s="11">
        <v>51.1</v>
      </c>
      <c r="AA143" s="11">
        <v>80.900000000000006</v>
      </c>
      <c r="AB143" s="11">
        <v>66</v>
      </c>
    </row>
    <row r="144" spans="1:28" x14ac:dyDescent="0.25">
      <c r="A144" s="10" t="s">
        <v>74</v>
      </c>
      <c r="B144" s="10" t="s">
        <v>244</v>
      </c>
      <c r="C144" s="11">
        <v>548.79999999999995</v>
      </c>
      <c r="D144" s="11">
        <v>0.9</v>
      </c>
      <c r="E144" s="11">
        <v>24.400000000000002</v>
      </c>
      <c r="F144" s="11">
        <v>0.61</v>
      </c>
      <c r="G144" s="11">
        <v>8.5</v>
      </c>
      <c r="H144" s="11">
        <v>4.5999999999999996</v>
      </c>
      <c r="I144" s="11">
        <v>8</v>
      </c>
      <c r="J144" s="11">
        <v>3.3</v>
      </c>
      <c r="K144" s="11">
        <v>55.800000000000004</v>
      </c>
      <c r="L144" s="11">
        <v>0.8</v>
      </c>
      <c r="M144" s="11">
        <v>6.8</v>
      </c>
      <c r="N144" s="11">
        <v>10</v>
      </c>
      <c r="O144" s="11">
        <v>9.9</v>
      </c>
      <c r="P144" s="11">
        <v>0.5</v>
      </c>
      <c r="Q144" s="11">
        <v>8.6</v>
      </c>
      <c r="R144" s="11">
        <v>10</v>
      </c>
      <c r="S144" s="11">
        <v>10</v>
      </c>
      <c r="T144" s="11">
        <v>195.89999999999998</v>
      </c>
      <c r="U144" s="11">
        <v>0.98</v>
      </c>
      <c r="V144" s="11">
        <v>98.6</v>
      </c>
      <c r="W144" s="11">
        <v>97.3</v>
      </c>
      <c r="X144" s="11">
        <v>272.7</v>
      </c>
      <c r="Y144" s="11">
        <v>0.91</v>
      </c>
      <c r="Z144" s="11">
        <v>78.099999999999994</v>
      </c>
      <c r="AA144" s="11">
        <v>97.3</v>
      </c>
      <c r="AB144" s="11">
        <v>97.3</v>
      </c>
    </row>
    <row r="145" spans="1:28" x14ac:dyDescent="0.25">
      <c r="A145" s="10" t="s">
        <v>74</v>
      </c>
      <c r="B145" s="10" t="s">
        <v>245</v>
      </c>
      <c r="C145" s="11">
        <v>487.8</v>
      </c>
      <c r="D145" s="11">
        <v>0.8</v>
      </c>
      <c r="E145" s="11">
        <v>23.8</v>
      </c>
      <c r="F145" s="11">
        <v>0.6</v>
      </c>
      <c r="G145" s="11">
        <v>5</v>
      </c>
      <c r="H145" s="11">
        <v>6.9</v>
      </c>
      <c r="I145" s="11">
        <v>7.7</v>
      </c>
      <c r="J145" s="11">
        <v>4.2</v>
      </c>
      <c r="K145" s="11">
        <v>35.5</v>
      </c>
      <c r="L145" s="11">
        <v>0.51</v>
      </c>
      <c r="M145" s="11">
        <v>7.1</v>
      </c>
      <c r="N145" s="11">
        <v>9</v>
      </c>
      <c r="O145" s="11">
        <v>4</v>
      </c>
      <c r="P145" s="11">
        <v>2.9</v>
      </c>
      <c r="Q145" s="11">
        <v>6.6</v>
      </c>
      <c r="R145" s="11">
        <v>0.9</v>
      </c>
      <c r="S145" s="11">
        <v>5</v>
      </c>
      <c r="T145" s="11">
        <v>200</v>
      </c>
      <c r="U145" s="11">
        <v>1</v>
      </c>
      <c r="V145" s="11">
        <v>100</v>
      </c>
      <c r="W145" s="11">
        <v>100</v>
      </c>
      <c r="X145" s="11">
        <v>228.5</v>
      </c>
      <c r="Y145" s="11">
        <v>0.76</v>
      </c>
      <c r="Z145" s="11">
        <v>57.1</v>
      </c>
      <c r="AA145" s="11">
        <v>71.400000000000006</v>
      </c>
      <c r="AB145" s="11">
        <v>100</v>
      </c>
    </row>
    <row r="146" spans="1:28" x14ac:dyDescent="0.25">
      <c r="A146" s="10" t="s">
        <v>74</v>
      </c>
      <c r="B146" s="10" t="s">
        <v>246</v>
      </c>
      <c r="C146" s="11">
        <v>460.3</v>
      </c>
      <c r="D146" s="11">
        <v>0.75</v>
      </c>
      <c r="E146" s="11">
        <v>31</v>
      </c>
      <c r="F146" s="11">
        <v>0.78</v>
      </c>
      <c r="G146" s="11">
        <v>9</v>
      </c>
      <c r="H146" s="11">
        <v>8.3000000000000007</v>
      </c>
      <c r="I146" s="11">
        <v>8</v>
      </c>
      <c r="J146" s="11">
        <v>5.7</v>
      </c>
      <c r="K146" s="11">
        <v>37.300000000000004</v>
      </c>
      <c r="L146" s="11">
        <v>0.53</v>
      </c>
      <c r="M146" s="11">
        <v>7.9</v>
      </c>
      <c r="N146" s="11">
        <v>9.6999999999999993</v>
      </c>
      <c r="O146" s="11">
        <v>7.1</v>
      </c>
      <c r="P146" s="11">
        <v>0.7</v>
      </c>
      <c r="Q146" s="11">
        <v>2.6</v>
      </c>
      <c r="R146" s="11">
        <v>5.3</v>
      </c>
      <c r="S146" s="11">
        <v>4</v>
      </c>
      <c r="T146" s="11">
        <v>188</v>
      </c>
      <c r="U146" s="11">
        <v>0.94</v>
      </c>
      <c r="V146" s="11">
        <v>96</v>
      </c>
      <c r="W146" s="11">
        <v>92</v>
      </c>
      <c r="X146" s="11">
        <v>204</v>
      </c>
      <c r="Y146" s="11">
        <v>0.68</v>
      </c>
      <c r="Z146" s="11">
        <v>44</v>
      </c>
      <c r="AA146" s="11">
        <v>84</v>
      </c>
      <c r="AB146" s="11">
        <v>76</v>
      </c>
    </row>
    <row r="147" spans="1:28" x14ac:dyDescent="0.25">
      <c r="A147" s="10" t="s">
        <v>74</v>
      </c>
      <c r="B147" s="10" t="s">
        <v>247</v>
      </c>
      <c r="C147" s="11">
        <v>327.8</v>
      </c>
      <c r="D147" s="11">
        <v>0.54</v>
      </c>
      <c r="E147" s="11">
        <v>31.5</v>
      </c>
      <c r="F147" s="11">
        <v>0.79</v>
      </c>
      <c r="G147" s="11">
        <v>9.6999999999999993</v>
      </c>
      <c r="H147" s="11">
        <v>9</v>
      </c>
      <c r="I147" s="11">
        <v>7.3</v>
      </c>
      <c r="J147" s="11">
        <v>5.5</v>
      </c>
      <c r="K147" s="11">
        <v>29.7</v>
      </c>
      <c r="L147" s="11">
        <v>0.42</v>
      </c>
      <c r="M147" s="11">
        <v>6.2</v>
      </c>
      <c r="N147" s="11">
        <v>4</v>
      </c>
      <c r="O147" s="11">
        <v>7.3</v>
      </c>
      <c r="P147" s="11">
        <v>0.5</v>
      </c>
      <c r="Q147" s="11">
        <v>7.7</v>
      </c>
      <c r="R147" s="11">
        <v>1</v>
      </c>
      <c r="S147" s="11">
        <v>3</v>
      </c>
      <c r="T147" s="11">
        <v>133.30000000000001</v>
      </c>
      <c r="U147" s="11">
        <v>0.67</v>
      </c>
      <c r="V147" s="11">
        <v>83.3</v>
      </c>
      <c r="W147" s="11">
        <v>50</v>
      </c>
      <c r="X147" s="11">
        <v>133.30000000000001</v>
      </c>
      <c r="Y147" s="11">
        <v>0.44</v>
      </c>
      <c r="Z147" s="11">
        <v>66.7</v>
      </c>
      <c r="AA147" s="11">
        <v>33.299999999999997</v>
      </c>
      <c r="AB147" s="11">
        <v>33.299999999999997</v>
      </c>
    </row>
    <row r="148" spans="1:28" x14ac:dyDescent="0.25">
      <c r="A148" s="10" t="s">
        <v>248</v>
      </c>
      <c r="B148" s="10" t="s">
        <v>249</v>
      </c>
      <c r="C148" s="11">
        <v>571.20000000000005</v>
      </c>
      <c r="D148" s="11">
        <v>0.94</v>
      </c>
      <c r="E148" s="11">
        <v>18.7</v>
      </c>
      <c r="F148" s="11">
        <v>0.47</v>
      </c>
      <c r="G148" s="11">
        <v>4</v>
      </c>
      <c r="H148" s="11">
        <v>4</v>
      </c>
      <c r="I148" s="11">
        <v>5.7</v>
      </c>
      <c r="J148" s="11">
        <v>5</v>
      </c>
      <c r="K148" s="11">
        <v>56.699999999999996</v>
      </c>
      <c r="L148" s="11">
        <v>0.81</v>
      </c>
      <c r="M148" s="11">
        <v>9</v>
      </c>
      <c r="N148" s="11">
        <v>10</v>
      </c>
      <c r="O148" s="11">
        <v>9.9</v>
      </c>
      <c r="P148" s="11">
        <v>4.2</v>
      </c>
      <c r="Q148" s="11">
        <v>8.6999999999999993</v>
      </c>
      <c r="R148" s="11">
        <v>9.9</v>
      </c>
      <c r="S148" s="11">
        <v>5</v>
      </c>
      <c r="T148" s="11">
        <v>200</v>
      </c>
      <c r="U148" s="11">
        <v>1</v>
      </c>
      <c r="V148" s="11">
        <v>100</v>
      </c>
      <c r="W148" s="11">
        <v>100</v>
      </c>
      <c r="X148" s="11">
        <v>295.8</v>
      </c>
      <c r="Y148" s="11">
        <v>0.99</v>
      </c>
      <c r="Z148" s="11">
        <v>95.8</v>
      </c>
      <c r="AA148" s="11">
        <v>100</v>
      </c>
      <c r="AB148" s="11">
        <v>100</v>
      </c>
    </row>
    <row r="149" spans="1:28" x14ac:dyDescent="0.25">
      <c r="A149" s="10" t="s">
        <v>248</v>
      </c>
      <c r="B149" s="10" t="s">
        <v>250</v>
      </c>
      <c r="C149" s="11">
        <v>483.9</v>
      </c>
      <c r="D149" s="11">
        <v>0.79</v>
      </c>
      <c r="E149" s="11">
        <v>17</v>
      </c>
      <c r="F149" s="11">
        <v>0.43</v>
      </c>
      <c r="G149" s="11">
        <v>4.3</v>
      </c>
      <c r="H149" s="11">
        <v>4.8</v>
      </c>
      <c r="I149" s="11">
        <v>6</v>
      </c>
      <c r="J149" s="11">
        <v>1.9</v>
      </c>
      <c r="K149" s="11">
        <v>33.5</v>
      </c>
      <c r="L149" s="11">
        <v>0.48</v>
      </c>
      <c r="M149" s="11">
        <v>7.2</v>
      </c>
      <c r="N149" s="11">
        <v>8.9</v>
      </c>
      <c r="O149" s="11">
        <v>7.8</v>
      </c>
      <c r="P149" s="11">
        <v>0.2</v>
      </c>
      <c r="Q149" s="11">
        <v>6.4</v>
      </c>
      <c r="R149" s="11">
        <v>0</v>
      </c>
      <c r="S149" s="11">
        <v>3</v>
      </c>
      <c r="T149" s="11">
        <v>200</v>
      </c>
      <c r="U149" s="11">
        <v>1</v>
      </c>
      <c r="V149" s="11">
        <v>100</v>
      </c>
      <c r="W149" s="11">
        <v>100</v>
      </c>
      <c r="X149" s="11">
        <v>233.39999999999998</v>
      </c>
      <c r="Y149" s="11">
        <v>0.78</v>
      </c>
      <c r="Z149" s="11">
        <v>66.7</v>
      </c>
      <c r="AA149" s="11">
        <v>100</v>
      </c>
      <c r="AB149" s="11">
        <v>66.7</v>
      </c>
    </row>
    <row r="150" spans="1:28" x14ac:dyDescent="0.25">
      <c r="A150" s="10" t="s">
        <v>248</v>
      </c>
      <c r="B150" s="10" t="s">
        <v>251</v>
      </c>
      <c r="C150" s="11">
        <v>72</v>
      </c>
      <c r="D150" s="11">
        <v>0.12</v>
      </c>
      <c r="E150" s="11">
        <v>18.7</v>
      </c>
      <c r="F150" s="11">
        <v>0.47</v>
      </c>
      <c r="G150" s="11">
        <v>5</v>
      </c>
      <c r="H150" s="11">
        <v>6.7</v>
      </c>
      <c r="I150" s="11">
        <v>6</v>
      </c>
      <c r="J150" s="11">
        <v>1</v>
      </c>
      <c r="K150" s="11">
        <v>53.3</v>
      </c>
      <c r="L150" s="11">
        <v>0.76</v>
      </c>
      <c r="M150" s="11">
        <v>6</v>
      </c>
      <c r="N150" s="11">
        <v>9</v>
      </c>
      <c r="O150" s="11">
        <v>8</v>
      </c>
      <c r="P150" s="11">
        <v>6.3</v>
      </c>
      <c r="Q150" s="11">
        <v>6</v>
      </c>
      <c r="R150" s="11">
        <v>8</v>
      </c>
      <c r="S150" s="11">
        <v>10</v>
      </c>
      <c r="T150" s="11" t="s">
        <v>91</v>
      </c>
      <c r="U150" s="11" t="s">
        <v>91</v>
      </c>
      <c r="V150" s="11" t="s">
        <v>91</v>
      </c>
      <c r="W150" s="11" t="s">
        <v>91</v>
      </c>
      <c r="X150" s="11" t="s">
        <v>91</v>
      </c>
      <c r="Y150" s="11" t="s">
        <v>91</v>
      </c>
      <c r="Z150" s="11" t="s">
        <v>91</v>
      </c>
      <c r="AA150" s="11" t="s">
        <v>91</v>
      </c>
      <c r="AB150" s="11" t="s">
        <v>91</v>
      </c>
    </row>
    <row r="151" spans="1:28" x14ac:dyDescent="0.25">
      <c r="A151" s="10" t="s">
        <v>76</v>
      </c>
      <c r="B151" s="10" t="s">
        <v>252</v>
      </c>
      <c r="C151" s="11">
        <v>573.9</v>
      </c>
      <c r="D151" s="11">
        <v>0.94</v>
      </c>
      <c r="E151" s="11">
        <v>30.4</v>
      </c>
      <c r="F151" s="11">
        <v>0.76</v>
      </c>
      <c r="G151" s="11">
        <v>9.6</v>
      </c>
      <c r="H151" s="11">
        <v>9.8000000000000007</v>
      </c>
      <c r="I151" s="11">
        <v>7.9</v>
      </c>
      <c r="J151" s="11">
        <v>3.1</v>
      </c>
      <c r="K151" s="11">
        <v>43.5</v>
      </c>
      <c r="L151" s="11">
        <v>0.62</v>
      </c>
      <c r="M151" s="11">
        <v>8</v>
      </c>
      <c r="N151" s="11">
        <v>8.9</v>
      </c>
      <c r="O151" s="11">
        <v>7.8</v>
      </c>
      <c r="P151" s="11">
        <v>4.3</v>
      </c>
      <c r="Q151" s="11">
        <v>9.6999999999999993</v>
      </c>
      <c r="R151" s="11">
        <v>1.8</v>
      </c>
      <c r="S151" s="11">
        <v>3</v>
      </c>
      <c r="T151" s="11">
        <v>200</v>
      </c>
      <c r="U151" s="11">
        <v>1</v>
      </c>
      <c r="V151" s="11">
        <v>100</v>
      </c>
      <c r="W151" s="11">
        <v>100</v>
      </c>
      <c r="X151" s="11">
        <v>300</v>
      </c>
      <c r="Y151" s="11">
        <v>1</v>
      </c>
      <c r="Z151" s="11">
        <v>100</v>
      </c>
      <c r="AA151" s="11">
        <v>100</v>
      </c>
      <c r="AB151" s="11">
        <v>100</v>
      </c>
    </row>
    <row r="152" spans="1:28" x14ac:dyDescent="0.25">
      <c r="A152" s="10" t="s">
        <v>76</v>
      </c>
      <c r="B152" s="10" t="s">
        <v>253</v>
      </c>
      <c r="C152" s="11">
        <v>554.90000000000009</v>
      </c>
      <c r="D152" s="11">
        <v>0.91</v>
      </c>
      <c r="E152" s="11">
        <v>31.7</v>
      </c>
      <c r="F152" s="11">
        <v>0.79</v>
      </c>
      <c r="G152" s="11">
        <v>8.5</v>
      </c>
      <c r="H152" s="11">
        <v>10</v>
      </c>
      <c r="I152" s="11">
        <v>8.6999999999999993</v>
      </c>
      <c r="J152" s="11">
        <v>4.5</v>
      </c>
      <c r="K152" s="11">
        <v>36.599999999999994</v>
      </c>
      <c r="L152" s="11">
        <v>0.52</v>
      </c>
      <c r="M152" s="11">
        <v>4.9000000000000004</v>
      </c>
      <c r="N152" s="11">
        <v>8.9</v>
      </c>
      <c r="O152" s="11">
        <v>7.6</v>
      </c>
      <c r="P152" s="11">
        <v>0.9</v>
      </c>
      <c r="Q152" s="11">
        <v>6.8</v>
      </c>
      <c r="R152" s="11">
        <v>5.5</v>
      </c>
      <c r="S152" s="11">
        <v>2</v>
      </c>
      <c r="T152" s="11">
        <v>200</v>
      </c>
      <c r="U152" s="11">
        <v>1</v>
      </c>
      <c r="V152" s="11">
        <v>100</v>
      </c>
      <c r="W152" s="11">
        <v>100</v>
      </c>
      <c r="X152" s="11">
        <v>286.60000000000002</v>
      </c>
      <c r="Y152" s="11">
        <v>0.96</v>
      </c>
      <c r="Z152" s="11">
        <v>93.3</v>
      </c>
      <c r="AA152" s="11">
        <v>93.3</v>
      </c>
      <c r="AB152" s="11">
        <v>100</v>
      </c>
    </row>
    <row r="153" spans="1:28" x14ac:dyDescent="0.25">
      <c r="A153" s="10" t="s">
        <v>76</v>
      </c>
      <c r="B153" s="10" t="s">
        <v>254</v>
      </c>
      <c r="C153" s="11">
        <v>548.5</v>
      </c>
      <c r="D153" s="11">
        <v>0.9</v>
      </c>
      <c r="E153" s="11">
        <v>27.1</v>
      </c>
      <c r="F153" s="11">
        <v>0.68</v>
      </c>
      <c r="G153" s="11">
        <v>7.3</v>
      </c>
      <c r="H153" s="11">
        <v>9</v>
      </c>
      <c r="I153" s="11">
        <v>8</v>
      </c>
      <c r="J153" s="11">
        <v>2.8</v>
      </c>
      <c r="K153" s="11">
        <v>54.699999999999996</v>
      </c>
      <c r="L153" s="11">
        <v>0.78</v>
      </c>
      <c r="M153" s="11">
        <v>8.9</v>
      </c>
      <c r="N153" s="11">
        <v>10</v>
      </c>
      <c r="O153" s="11">
        <v>8</v>
      </c>
      <c r="P153" s="11">
        <v>8.6</v>
      </c>
      <c r="Q153" s="11">
        <v>9.3000000000000007</v>
      </c>
      <c r="R153" s="11">
        <v>5.9</v>
      </c>
      <c r="S153" s="11">
        <v>4</v>
      </c>
      <c r="T153" s="11">
        <v>200</v>
      </c>
      <c r="U153" s="11">
        <v>1</v>
      </c>
      <c r="V153" s="11">
        <v>100</v>
      </c>
      <c r="W153" s="11">
        <v>100</v>
      </c>
      <c r="X153" s="11">
        <v>266.7</v>
      </c>
      <c r="Y153" s="11">
        <v>0.89</v>
      </c>
      <c r="Z153" s="11">
        <v>86.7</v>
      </c>
      <c r="AA153" s="11">
        <v>80</v>
      </c>
      <c r="AB153" s="11">
        <v>100</v>
      </c>
    </row>
    <row r="154" spans="1:28" x14ac:dyDescent="0.25">
      <c r="A154" s="10" t="s">
        <v>76</v>
      </c>
      <c r="B154" s="10" t="s">
        <v>255</v>
      </c>
      <c r="C154" s="11">
        <v>547.5</v>
      </c>
      <c r="D154" s="11">
        <v>0.9</v>
      </c>
      <c r="E154" s="11">
        <v>21</v>
      </c>
      <c r="F154" s="11">
        <v>0.53</v>
      </c>
      <c r="G154" s="11">
        <v>4.7</v>
      </c>
      <c r="H154" s="11">
        <v>3.3</v>
      </c>
      <c r="I154" s="11">
        <v>8</v>
      </c>
      <c r="J154" s="11">
        <v>5</v>
      </c>
      <c r="K154" s="11">
        <v>26.5</v>
      </c>
      <c r="L154" s="11">
        <v>0.38</v>
      </c>
      <c r="M154" s="11">
        <v>4.5</v>
      </c>
      <c r="N154" s="11">
        <v>9</v>
      </c>
      <c r="O154" s="11">
        <v>8</v>
      </c>
      <c r="P154" s="11">
        <v>0.5</v>
      </c>
      <c r="Q154" s="11">
        <v>2.5</v>
      </c>
      <c r="R154" s="11">
        <v>2</v>
      </c>
      <c r="S154" s="11">
        <v>0</v>
      </c>
      <c r="T154" s="11">
        <v>200</v>
      </c>
      <c r="U154" s="11">
        <v>1</v>
      </c>
      <c r="V154" s="11">
        <v>100</v>
      </c>
      <c r="W154" s="11">
        <v>100</v>
      </c>
      <c r="X154" s="11">
        <v>300</v>
      </c>
      <c r="Y154" s="11">
        <v>1</v>
      </c>
      <c r="Z154" s="11">
        <v>100</v>
      </c>
      <c r="AA154" s="11">
        <v>100</v>
      </c>
      <c r="AB154" s="11">
        <v>100</v>
      </c>
    </row>
    <row r="155" spans="1:28" x14ac:dyDescent="0.25">
      <c r="A155" s="10" t="s">
        <v>76</v>
      </c>
      <c r="B155" s="10" t="s">
        <v>256</v>
      </c>
      <c r="C155" s="11">
        <v>545.09999999999991</v>
      </c>
      <c r="D155" s="11">
        <v>0.89</v>
      </c>
      <c r="E155" s="11">
        <v>30.5</v>
      </c>
      <c r="F155" s="11">
        <v>0.76</v>
      </c>
      <c r="G155" s="11">
        <v>9.6999999999999993</v>
      </c>
      <c r="H155" s="11">
        <v>9.3000000000000007</v>
      </c>
      <c r="I155" s="11">
        <v>8</v>
      </c>
      <c r="J155" s="11">
        <v>3.5</v>
      </c>
      <c r="K155" s="11">
        <v>45.5</v>
      </c>
      <c r="L155" s="11">
        <v>0.65</v>
      </c>
      <c r="M155" s="11">
        <v>7.9</v>
      </c>
      <c r="N155" s="11">
        <v>9.9</v>
      </c>
      <c r="O155" s="11">
        <v>9.5</v>
      </c>
      <c r="P155" s="11">
        <v>7.6</v>
      </c>
      <c r="Q155" s="11">
        <v>6.6</v>
      </c>
      <c r="R155" s="11">
        <v>1</v>
      </c>
      <c r="S155" s="11">
        <v>3</v>
      </c>
      <c r="T155" s="11">
        <v>189.7</v>
      </c>
      <c r="U155" s="11">
        <v>0.95</v>
      </c>
      <c r="V155" s="11">
        <v>89.7</v>
      </c>
      <c r="W155" s="11">
        <v>100</v>
      </c>
      <c r="X155" s="11">
        <v>279.39999999999998</v>
      </c>
      <c r="Y155" s="11">
        <v>0.93</v>
      </c>
      <c r="Z155" s="11">
        <v>86.2</v>
      </c>
      <c r="AA155" s="11">
        <v>96.6</v>
      </c>
      <c r="AB155" s="11">
        <v>96.6</v>
      </c>
    </row>
    <row r="156" spans="1:28" x14ac:dyDescent="0.25">
      <c r="A156" s="10" t="s">
        <v>76</v>
      </c>
      <c r="B156" s="10" t="s">
        <v>257</v>
      </c>
      <c r="C156" s="11">
        <v>537.29999999999995</v>
      </c>
      <c r="D156" s="11">
        <v>0.88</v>
      </c>
      <c r="E156" s="11">
        <v>26.799999999999997</v>
      </c>
      <c r="F156" s="11">
        <v>0.67</v>
      </c>
      <c r="G156" s="11">
        <v>8.3000000000000007</v>
      </c>
      <c r="H156" s="11">
        <v>8.6</v>
      </c>
      <c r="I156" s="11">
        <v>7.9</v>
      </c>
      <c r="J156" s="11">
        <v>2</v>
      </c>
      <c r="K156" s="11">
        <v>54.5</v>
      </c>
      <c r="L156" s="11">
        <v>0.78</v>
      </c>
      <c r="M156" s="11">
        <v>4.5999999999999996</v>
      </c>
      <c r="N156" s="11">
        <v>9.9</v>
      </c>
      <c r="O156" s="11">
        <v>7.5</v>
      </c>
      <c r="P156" s="11">
        <v>9.1999999999999993</v>
      </c>
      <c r="Q156" s="11">
        <v>7.9</v>
      </c>
      <c r="R156" s="11">
        <v>5.4</v>
      </c>
      <c r="S156" s="11">
        <v>10</v>
      </c>
      <c r="T156" s="11">
        <v>200</v>
      </c>
      <c r="U156" s="11">
        <v>1</v>
      </c>
      <c r="V156" s="11">
        <v>100</v>
      </c>
      <c r="W156" s="11">
        <v>100</v>
      </c>
      <c r="X156" s="11">
        <v>256</v>
      </c>
      <c r="Y156" s="11">
        <v>0.85</v>
      </c>
      <c r="Z156" s="11">
        <v>64</v>
      </c>
      <c r="AA156" s="11">
        <v>92</v>
      </c>
      <c r="AB156" s="11">
        <v>100</v>
      </c>
    </row>
    <row r="157" spans="1:28" x14ac:dyDescent="0.25">
      <c r="A157" s="10" t="s">
        <v>76</v>
      </c>
      <c r="B157" s="10" t="s">
        <v>258</v>
      </c>
      <c r="C157" s="11">
        <v>528.09999999999991</v>
      </c>
      <c r="D157" s="11">
        <v>0.87</v>
      </c>
      <c r="E157" s="11">
        <v>27.3</v>
      </c>
      <c r="F157" s="11">
        <v>0.68</v>
      </c>
      <c r="G157" s="11">
        <v>8</v>
      </c>
      <c r="H157" s="11">
        <v>6.3</v>
      </c>
      <c r="I157" s="11">
        <v>8</v>
      </c>
      <c r="J157" s="11">
        <v>5</v>
      </c>
      <c r="K157" s="11">
        <v>34.1</v>
      </c>
      <c r="L157" s="11">
        <v>0.49</v>
      </c>
      <c r="M157" s="11">
        <v>6.2</v>
      </c>
      <c r="N157" s="11">
        <v>9</v>
      </c>
      <c r="O157" s="11">
        <v>8</v>
      </c>
      <c r="P157" s="11">
        <v>0.3</v>
      </c>
      <c r="Q157" s="11">
        <v>6.3</v>
      </c>
      <c r="R157" s="11">
        <v>1.3</v>
      </c>
      <c r="S157" s="11">
        <v>3</v>
      </c>
      <c r="T157" s="11">
        <v>200</v>
      </c>
      <c r="U157" s="11">
        <v>1</v>
      </c>
      <c r="V157" s="11">
        <v>100</v>
      </c>
      <c r="W157" s="11">
        <v>100</v>
      </c>
      <c r="X157" s="11">
        <v>266.7</v>
      </c>
      <c r="Y157" s="11">
        <v>0.89</v>
      </c>
      <c r="Z157" s="11">
        <v>66.7</v>
      </c>
      <c r="AA157" s="11">
        <v>100</v>
      </c>
      <c r="AB157" s="11">
        <v>100</v>
      </c>
    </row>
    <row r="158" spans="1:28" x14ac:dyDescent="0.25">
      <c r="A158" s="10" t="s">
        <v>76</v>
      </c>
      <c r="B158" s="10" t="s">
        <v>259</v>
      </c>
      <c r="C158" s="11">
        <v>525.6</v>
      </c>
      <c r="D158" s="11">
        <v>0.86</v>
      </c>
      <c r="E158" s="11">
        <v>31.400000000000002</v>
      </c>
      <c r="F158" s="11">
        <v>0.79</v>
      </c>
      <c r="G158" s="11">
        <v>9.8000000000000007</v>
      </c>
      <c r="H158" s="11">
        <v>8.9</v>
      </c>
      <c r="I158" s="11">
        <v>9.9</v>
      </c>
      <c r="J158" s="11">
        <v>2.8</v>
      </c>
      <c r="K158" s="11">
        <v>55.800000000000004</v>
      </c>
      <c r="L158" s="11">
        <v>0.8</v>
      </c>
      <c r="M158" s="11">
        <v>5.3</v>
      </c>
      <c r="N158" s="11">
        <v>7.8</v>
      </c>
      <c r="O158" s="11">
        <v>9.6</v>
      </c>
      <c r="P158" s="11">
        <v>4.7</v>
      </c>
      <c r="Q158" s="11">
        <v>8.8000000000000007</v>
      </c>
      <c r="R158" s="11">
        <v>9.6</v>
      </c>
      <c r="S158" s="11">
        <v>10</v>
      </c>
      <c r="T158" s="11">
        <v>183.8</v>
      </c>
      <c r="U158" s="11">
        <v>0.92</v>
      </c>
      <c r="V158" s="11">
        <v>93.4</v>
      </c>
      <c r="W158" s="11">
        <v>90.4</v>
      </c>
      <c r="X158" s="11">
        <v>254.6</v>
      </c>
      <c r="Y158" s="11">
        <v>0.85</v>
      </c>
      <c r="Z158" s="11">
        <v>79.3</v>
      </c>
      <c r="AA158" s="11">
        <v>86.9</v>
      </c>
      <c r="AB158" s="11">
        <v>88.4</v>
      </c>
    </row>
    <row r="159" spans="1:28" x14ac:dyDescent="0.25">
      <c r="A159" s="10" t="s">
        <v>76</v>
      </c>
      <c r="B159" s="10" t="s">
        <v>260</v>
      </c>
      <c r="C159" s="11">
        <v>522.5</v>
      </c>
      <c r="D159" s="11">
        <v>0.86</v>
      </c>
      <c r="E159" s="11">
        <v>26.5</v>
      </c>
      <c r="F159" s="11">
        <v>0.66</v>
      </c>
      <c r="G159" s="11">
        <v>8.1999999999999993</v>
      </c>
      <c r="H159" s="11">
        <v>7.9</v>
      </c>
      <c r="I159" s="11">
        <v>7.9</v>
      </c>
      <c r="J159" s="11">
        <v>2.5</v>
      </c>
      <c r="K159" s="11">
        <v>36</v>
      </c>
      <c r="L159" s="11">
        <v>0.51</v>
      </c>
      <c r="M159" s="11">
        <v>6.3</v>
      </c>
      <c r="N159" s="11">
        <v>8.9</v>
      </c>
      <c r="O159" s="11">
        <v>7.3</v>
      </c>
      <c r="P159" s="11">
        <v>0.4</v>
      </c>
      <c r="Q159" s="11">
        <v>4.4000000000000004</v>
      </c>
      <c r="R159" s="11">
        <v>5.7</v>
      </c>
      <c r="S159" s="11">
        <v>3</v>
      </c>
      <c r="T159" s="11">
        <v>190.9</v>
      </c>
      <c r="U159" s="11">
        <v>0.95</v>
      </c>
      <c r="V159" s="11">
        <v>94.5</v>
      </c>
      <c r="W159" s="11">
        <v>96.4</v>
      </c>
      <c r="X159" s="11">
        <v>269.10000000000002</v>
      </c>
      <c r="Y159" s="11">
        <v>0.9</v>
      </c>
      <c r="Z159" s="11">
        <v>80</v>
      </c>
      <c r="AA159" s="11">
        <v>92.7</v>
      </c>
      <c r="AB159" s="11">
        <v>96.4</v>
      </c>
    </row>
    <row r="160" spans="1:28" x14ac:dyDescent="0.25">
      <c r="A160" s="10" t="s">
        <v>76</v>
      </c>
      <c r="B160" s="10" t="s">
        <v>261</v>
      </c>
      <c r="C160" s="11">
        <v>499.6</v>
      </c>
      <c r="D160" s="11">
        <v>0.82</v>
      </c>
      <c r="E160" s="11">
        <v>28.199999999999996</v>
      </c>
      <c r="F160" s="11">
        <v>0.71</v>
      </c>
      <c r="G160" s="11">
        <v>9.6</v>
      </c>
      <c r="H160" s="11">
        <v>9.1999999999999993</v>
      </c>
      <c r="I160" s="11">
        <v>7.4</v>
      </c>
      <c r="J160" s="11">
        <v>2</v>
      </c>
      <c r="K160" s="11">
        <v>41.4</v>
      </c>
      <c r="L160" s="11">
        <v>0.59</v>
      </c>
      <c r="M160" s="11">
        <v>8.1999999999999993</v>
      </c>
      <c r="N160" s="11">
        <v>10</v>
      </c>
      <c r="O160" s="11">
        <v>7.4</v>
      </c>
      <c r="P160" s="11">
        <v>4</v>
      </c>
      <c r="Q160" s="11">
        <v>8.4</v>
      </c>
      <c r="R160" s="11">
        <v>1.4</v>
      </c>
      <c r="S160" s="11">
        <v>2</v>
      </c>
      <c r="T160" s="11">
        <v>200</v>
      </c>
      <c r="U160" s="11">
        <v>1</v>
      </c>
      <c r="V160" s="11">
        <v>100</v>
      </c>
      <c r="W160" s="11">
        <v>100</v>
      </c>
      <c r="X160" s="11">
        <v>230</v>
      </c>
      <c r="Y160" s="11">
        <v>0.77</v>
      </c>
      <c r="Z160" s="11">
        <v>70</v>
      </c>
      <c r="AA160" s="11">
        <v>80</v>
      </c>
      <c r="AB160" s="11">
        <v>80</v>
      </c>
    </row>
    <row r="161" spans="1:28" x14ac:dyDescent="0.25">
      <c r="A161" s="10" t="s">
        <v>76</v>
      </c>
      <c r="B161" s="10" t="s">
        <v>262</v>
      </c>
      <c r="C161" s="11">
        <v>473.9</v>
      </c>
      <c r="D161" s="11">
        <v>0.78</v>
      </c>
      <c r="E161" s="11">
        <v>20.399999999999999</v>
      </c>
      <c r="F161" s="11">
        <v>0.51</v>
      </c>
      <c r="G161" s="11">
        <v>5.5</v>
      </c>
      <c r="H161" s="11">
        <v>3.9</v>
      </c>
      <c r="I161" s="11">
        <v>8</v>
      </c>
      <c r="J161" s="11">
        <v>3</v>
      </c>
      <c r="K161" s="11">
        <v>33.5</v>
      </c>
      <c r="L161" s="11">
        <v>0.48</v>
      </c>
      <c r="M161" s="11">
        <v>6.8</v>
      </c>
      <c r="N161" s="11">
        <v>8.6</v>
      </c>
      <c r="O161" s="11">
        <v>7.6</v>
      </c>
      <c r="P161" s="11">
        <v>0.8</v>
      </c>
      <c r="Q161" s="11">
        <v>6.5</v>
      </c>
      <c r="R161" s="11">
        <v>1.2</v>
      </c>
      <c r="S161" s="11">
        <v>2</v>
      </c>
      <c r="T161" s="11">
        <v>200</v>
      </c>
      <c r="U161" s="11">
        <v>1</v>
      </c>
      <c r="V161" s="11">
        <v>100</v>
      </c>
      <c r="W161" s="11">
        <v>100</v>
      </c>
      <c r="X161" s="11">
        <v>220</v>
      </c>
      <c r="Y161" s="11">
        <v>0.73</v>
      </c>
      <c r="Z161" s="11">
        <v>80</v>
      </c>
      <c r="AA161" s="11">
        <v>60</v>
      </c>
      <c r="AB161" s="11">
        <v>80</v>
      </c>
    </row>
    <row r="162" spans="1:28" x14ac:dyDescent="0.25">
      <c r="A162" s="10" t="s">
        <v>76</v>
      </c>
      <c r="B162" s="10" t="s">
        <v>263</v>
      </c>
      <c r="C162" s="11">
        <v>456.3</v>
      </c>
      <c r="D162" s="11">
        <v>0.75</v>
      </c>
      <c r="E162" s="11">
        <v>22.3</v>
      </c>
      <c r="F162" s="11">
        <v>0.56000000000000005</v>
      </c>
      <c r="G162" s="11">
        <v>5.3</v>
      </c>
      <c r="H162" s="11">
        <v>5</v>
      </c>
      <c r="I162" s="11">
        <v>7</v>
      </c>
      <c r="J162" s="11">
        <v>5</v>
      </c>
      <c r="K162" s="11">
        <v>34</v>
      </c>
      <c r="L162" s="11">
        <v>0.49</v>
      </c>
      <c r="M162" s="11">
        <v>8</v>
      </c>
      <c r="N162" s="11">
        <v>10</v>
      </c>
      <c r="O162" s="11">
        <v>8</v>
      </c>
      <c r="P162" s="11">
        <v>0</v>
      </c>
      <c r="Q162" s="11">
        <v>6</v>
      </c>
      <c r="R162" s="11">
        <v>0</v>
      </c>
      <c r="S162" s="11">
        <v>2</v>
      </c>
      <c r="T162" s="11">
        <v>200</v>
      </c>
      <c r="U162" s="11">
        <v>1</v>
      </c>
      <c r="V162" s="11">
        <v>100</v>
      </c>
      <c r="W162" s="11">
        <v>100</v>
      </c>
      <c r="X162" s="11">
        <v>200</v>
      </c>
      <c r="Y162" s="11">
        <v>0.67</v>
      </c>
      <c r="Z162" s="11">
        <v>0</v>
      </c>
      <c r="AA162" s="11">
        <v>100</v>
      </c>
      <c r="AB162" s="11">
        <v>100</v>
      </c>
    </row>
    <row r="163" spans="1:28" x14ac:dyDescent="0.25">
      <c r="A163" s="10" t="s">
        <v>76</v>
      </c>
      <c r="B163" s="10" t="s">
        <v>264</v>
      </c>
      <c r="C163" s="11">
        <v>409</v>
      </c>
      <c r="D163" s="11">
        <v>0.67</v>
      </c>
      <c r="E163" s="11">
        <v>16.399999999999999</v>
      </c>
      <c r="F163" s="11">
        <v>0.41</v>
      </c>
      <c r="G163" s="11">
        <v>3.2</v>
      </c>
      <c r="H163" s="11">
        <v>3.1</v>
      </c>
      <c r="I163" s="11">
        <v>7.6</v>
      </c>
      <c r="J163" s="11">
        <v>2.5</v>
      </c>
      <c r="K163" s="11">
        <v>32.599999999999994</v>
      </c>
      <c r="L163" s="11">
        <v>0.47</v>
      </c>
      <c r="M163" s="11">
        <v>6.6</v>
      </c>
      <c r="N163" s="11">
        <v>9.4</v>
      </c>
      <c r="O163" s="11">
        <v>6.4</v>
      </c>
      <c r="P163" s="11">
        <v>0.2</v>
      </c>
      <c r="Q163" s="11">
        <v>5.2</v>
      </c>
      <c r="R163" s="11">
        <v>0.8</v>
      </c>
      <c r="S163" s="11">
        <v>4</v>
      </c>
      <c r="T163" s="11">
        <v>140</v>
      </c>
      <c r="U163" s="11">
        <v>0.7</v>
      </c>
      <c r="V163" s="11">
        <v>60</v>
      </c>
      <c r="W163" s="11">
        <v>80</v>
      </c>
      <c r="X163" s="11">
        <v>220</v>
      </c>
      <c r="Y163" s="11">
        <v>0.73</v>
      </c>
      <c r="Z163" s="11">
        <v>60</v>
      </c>
      <c r="AA163" s="11">
        <v>80</v>
      </c>
      <c r="AB163" s="11">
        <v>80</v>
      </c>
    </row>
    <row r="164" spans="1:28" x14ac:dyDescent="0.25">
      <c r="A164" s="10" t="s">
        <v>76</v>
      </c>
      <c r="B164" s="10" t="s">
        <v>265</v>
      </c>
      <c r="C164" s="11">
        <v>308.39999999999998</v>
      </c>
      <c r="D164" s="11">
        <v>0.51</v>
      </c>
      <c r="E164" s="11">
        <v>30.3</v>
      </c>
      <c r="F164" s="11">
        <v>0.76</v>
      </c>
      <c r="G164" s="11">
        <v>9.5</v>
      </c>
      <c r="H164" s="11">
        <v>9</v>
      </c>
      <c r="I164" s="11">
        <v>8</v>
      </c>
      <c r="J164" s="11">
        <v>3.8</v>
      </c>
      <c r="K164" s="11">
        <v>28.099999999999998</v>
      </c>
      <c r="L164" s="11">
        <v>0.4</v>
      </c>
      <c r="M164" s="11">
        <v>6</v>
      </c>
      <c r="N164" s="11">
        <v>8.9</v>
      </c>
      <c r="O164" s="11">
        <v>6.5</v>
      </c>
      <c r="P164" s="11">
        <v>0</v>
      </c>
      <c r="Q164" s="11">
        <v>3.9</v>
      </c>
      <c r="R164" s="11">
        <v>0.8</v>
      </c>
      <c r="S164" s="11">
        <v>2</v>
      </c>
      <c r="T164" s="11">
        <v>162.5</v>
      </c>
      <c r="U164" s="11">
        <v>0.81</v>
      </c>
      <c r="V164" s="11">
        <v>100</v>
      </c>
      <c r="W164" s="11">
        <v>62.5</v>
      </c>
      <c r="X164" s="11">
        <v>87.5</v>
      </c>
      <c r="Y164" s="11">
        <v>0.28999999999999998</v>
      </c>
      <c r="Z164" s="11">
        <v>0</v>
      </c>
      <c r="AA164" s="11">
        <v>0</v>
      </c>
      <c r="AB164" s="11">
        <v>87.5</v>
      </c>
    </row>
    <row r="165" spans="1:28" x14ac:dyDescent="0.25">
      <c r="A165" s="10" t="s">
        <v>266</v>
      </c>
      <c r="B165" s="10" t="s">
        <v>267</v>
      </c>
      <c r="C165" s="11" t="s">
        <v>91</v>
      </c>
      <c r="D165" s="11" t="s">
        <v>91</v>
      </c>
      <c r="E165" s="11" t="s">
        <v>91</v>
      </c>
      <c r="F165" s="11" t="s">
        <v>91</v>
      </c>
      <c r="G165" s="11" t="s">
        <v>91</v>
      </c>
      <c r="H165" s="11" t="s">
        <v>91</v>
      </c>
      <c r="I165" s="11" t="s">
        <v>91</v>
      </c>
      <c r="J165" s="11" t="s">
        <v>91</v>
      </c>
      <c r="K165" s="11" t="s">
        <v>91</v>
      </c>
      <c r="L165" s="11" t="s">
        <v>91</v>
      </c>
      <c r="M165" s="11" t="s">
        <v>91</v>
      </c>
      <c r="N165" s="11" t="s">
        <v>91</v>
      </c>
      <c r="O165" s="11" t="s">
        <v>91</v>
      </c>
      <c r="P165" s="11" t="s">
        <v>91</v>
      </c>
      <c r="Q165" s="11" t="s">
        <v>91</v>
      </c>
      <c r="R165" s="11" t="s">
        <v>91</v>
      </c>
      <c r="S165" s="11" t="s">
        <v>91</v>
      </c>
      <c r="T165" s="11" t="s">
        <v>91</v>
      </c>
      <c r="U165" s="11" t="s">
        <v>91</v>
      </c>
      <c r="V165" s="11" t="s">
        <v>91</v>
      </c>
      <c r="W165" s="11" t="s">
        <v>91</v>
      </c>
      <c r="X165" s="11" t="s">
        <v>91</v>
      </c>
      <c r="Y165" s="11" t="s">
        <v>91</v>
      </c>
      <c r="Z165" s="11" t="s">
        <v>91</v>
      </c>
      <c r="AA165" s="11" t="s">
        <v>91</v>
      </c>
      <c r="AB165" s="11" t="s">
        <v>91</v>
      </c>
    </row>
    <row r="166" spans="1:28" x14ac:dyDescent="0.25">
      <c r="A166" s="10" t="s">
        <v>266</v>
      </c>
      <c r="B166" s="10" t="s">
        <v>268</v>
      </c>
      <c r="C166" s="11" t="s">
        <v>91</v>
      </c>
      <c r="D166" s="11" t="s">
        <v>91</v>
      </c>
      <c r="E166" s="11" t="s">
        <v>91</v>
      </c>
      <c r="F166" s="11" t="s">
        <v>91</v>
      </c>
      <c r="G166" s="11" t="s">
        <v>91</v>
      </c>
      <c r="H166" s="11" t="s">
        <v>91</v>
      </c>
      <c r="I166" s="11" t="s">
        <v>91</v>
      </c>
      <c r="J166" s="11" t="s">
        <v>91</v>
      </c>
      <c r="K166" s="11" t="s">
        <v>91</v>
      </c>
      <c r="L166" s="11" t="s">
        <v>91</v>
      </c>
      <c r="M166" s="11" t="s">
        <v>91</v>
      </c>
      <c r="N166" s="11" t="s">
        <v>91</v>
      </c>
      <c r="O166" s="11" t="s">
        <v>91</v>
      </c>
      <c r="P166" s="11" t="s">
        <v>91</v>
      </c>
      <c r="Q166" s="11" t="s">
        <v>91</v>
      </c>
      <c r="R166" s="11" t="s">
        <v>91</v>
      </c>
      <c r="S166" s="11" t="s">
        <v>91</v>
      </c>
      <c r="T166" s="11" t="s">
        <v>91</v>
      </c>
      <c r="U166" s="11" t="s">
        <v>91</v>
      </c>
      <c r="V166" s="11" t="s">
        <v>91</v>
      </c>
      <c r="W166" s="11" t="s">
        <v>91</v>
      </c>
      <c r="X166" s="11" t="s">
        <v>91</v>
      </c>
      <c r="Y166" s="11" t="s">
        <v>91</v>
      </c>
      <c r="Z166" s="11" t="s">
        <v>91</v>
      </c>
      <c r="AA166" s="11" t="s">
        <v>91</v>
      </c>
      <c r="AB166" s="11" t="s">
        <v>91</v>
      </c>
    </row>
    <row r="167" spans="1:28" x14ac:dyDescent="0.25">
      <c r="A167" s="10" t="s">
        <v>266</v>
      </c>
      <c r="B167" s="10" t="s">
        <v>269</v>
      </c>
      <c r="C167" s="11" t="s">
        <v>91</v>
      </c>
      <c r="D167" s="11" t="s">
        <v>91</v>
      </c>
      <c r="E167" s="11" t="s">
        <v>91</v>
      </c>
      <c r="F167" s="11" t="s">
        <v>91</v>
      </c>
      <c r="G167" s="11" t="s">
        <v>91</v>
      </c>
      <c r="H167" s="11" t="s">
        <v>91</v>
      </c>
      <c r="I167" s="11" t="s">
        <v>91</v>
      </c>
      <c r="J167" s="11" t="s">
        <v>91</v>
      </c>
      <c r="K167" s="11" t="s">
        <v>91</v>
      </c>
      <c r="L167" s="11" t="s">
        <v>91</v>
      </c>
      <c r="M167" s="11" t="s">
        <v>91</v>
      </c>
      <c r="N167" s="11" t="s">
        <v>91</v>
      </c>
      <c r="O167" s="11" t="s">
        <v>91</v>
      </c>
      <c r="P167" s="11" t="s">
        <v>91</v>
      </c>
      <c r="Q167" s="11" t="s">
        <v>91</v>
      </c>
      <c r="R167" s="11" t="s">
        <v>91</v>
      </c>
      <c r="S167" s="11" t="s">
        <v>91</v>
      </c>
      <c r="T167" s="11" t="s">
        <v>91</v>
      </c>
      <c r="U167" s="11" t="s">
        <v>91</v>
      </c>
      <c r="V167" s="11" t="s">
        <v>91</v>
      </c>
      <c r="W167" s="11" t="s">
        <v>91</v>
      </c>
      <c r="X167" s="11" t="s">
        <v>91</v>
      </c>
      <c r="Y167" s="11" t="s">
        <v>91</v>
      </c>
      <c r="Z167" s="11" t="s">
        <v>91</v>
      </c>
      <c r="AA167" s="11" t="s">
        <v>91</v>
      </c>
      <c r="AB167" s="11" t="s">
        <v>91</v>
      </c>
    </row>
    <row r="168" spans="1:28" x14ac:dyDescent="0.25">
      <c r="A168" s="10" t="s">
        <v>266</v>
      </c>
      <c r="B168" s="10" t="s">
        <v>270</v>
      </c>
      <c r="C168" s="11" t="s">
        <v>91</v>
      </c>
      <c r="D168" s="11" t="s">
        <v>91</v>
      </c>
      <c r="E168" s="11" t="s">
        <v>91</v>
      </c>
      <c r="F168" s="11" t="s">
        <v>91</v>
      </c>
      <c r="G168" s="11" t="s">
        <v>91</v>
      </c>
      <c r="H168" s="11" t="s">
        <v>91</v>
      </c>
      <c r="I168" s="11" t="s">
        <v>91</v>
      </c>
      <c r="J168" s="11" t="s">
        <v>91</v>
      </c>
      <c r="K168" s="11" t="s">
        <v>91</v>
      </c>
      <c r="L168" s="11" t="s">
        <v>91</v>
      </c>
      <c r="M168" s="11" t="s">
        <v>91</v>
      </c>
      <c r="N168" s="11" t="s">
        <v>91</v>
      </c>
      <c r="O168" s="11" t="s">
        <v>91</v>
      </c>
      <c r="P168" s="11" t="s">
        <v>91</v>
      </c>
      <c r="Q168" s="11" t="s">
        <v>91</v>
      </c>
      <c r="R168" s="11" t="s">
        <v>91</v>
      </c>
      <c r="S168" s="11" t="s">
        <v>91</v>
      </c>
      <c r="T168" s="11" t="s">
        <v>91</v>
      </c>
      <c r="U168" s="11" t="s">
        <v>91</v>
      </c>
      <c r="V168" s="11" t="s">
        <v>91</v>
      </c>
      <c r="W168" s="11" t="s">
        <v>91</v>
      </c>
      <c r="X168" s="11" t="s">
        <v>91</v>
      </c>
      <c r="Y168" s="11" t="s">
        <v>91</v>
      </c>
      <c r="Z168" s="11" t="s">
        <v>91</v>
      </c>
      <c r="AA168" s="11" t="s">
        <v>91</v>
      </c>
      <c r="AB168" s="11" t="s">
        <v>91</v>
      </c>
    </row>
    <row r="169" spans="1:28" x14ac:dyDescent="0.25">
      <c r="A169" s="10" t="s">
        <v>266</v>
      </c>
      <c r="B169" s="10" t="s">
        <v>271</v>
      </c>
      <c r="C169" s="11" t="s">
        <v>91</v>
      </c>
      <c r="D169" s="11" t="s">
        <v>91</v>
      </c>
      <c r="E169" s="11" t="s">
        <v>91</v>
      </c>
      <c r="F169" s="11" t="s">
        <v>91</v>
      </c>
      <c r="G169" s="11" t="s">
        <v>91</v>
      </c>
      <c r="H169" s="11" t="s">
        <v>91</v>
      </c>
      <c r="I169" s="11" t="s">
        <v>91</v>
      </c>
      <c r="J169" s="11" t="s">
        <v>91</v>
      </c>
      <c r="K169" s="11" t="s">
        <v>91</v>
      </c>
      <c r="L169" s="11" t="s">
        <v>91</v>
      </c>
      <c r="M169" s="11" t="s">
        <v>91</v>
      </c>
      <c r="N169" s="11" t="s">
        <v>91</v>
      </c>
      <c r="O169" s="11" t="s">
        <v>91</v>
      </c>
      <c r="P169" s="11" t="s">
        <v>91</v>
      </c>
      <c r="Q169" s="11" t="s">
        <v>91</v>
      </c>
      <c r="R169" s="11" t="s">
        <v>91</v>
      </c>
      <c r="S169" s="11" t="s">
        <v>91</v>
      </c>
      <c r="T169" s="11" t="s">
        <v>91</v>
      </c>
      <c r="U169" s="11" t="s">
        <v>91</v>
      </c>
      <c r="V169" s="11" t="s">
        <v>91</v>
      </c>
      <c r="W169" s="11" t="s">
        <v>91</v>
      </c>
      <c r="X169" s="11" t="s">
        <v>91</v>
      </c>
      <c r="Y169" s="11" t="s">
        <v>91</v>
      </c>
      <c r="Z169" s="11" t="s">
        <v>91</v>
      </c>
      <c r="AA169" s="11" t="s">
        <v>91</v>
      </c>
      <c r="AB169" s="11" t="s">
        <v>91</v>
      </c>
    </row>
    <row r="170" spans="1:28" x14ac:dyDescent="0.25">
      <c r="A170" s="10" t="s">
        <v>78</v>
      </c>
      <c r="B170" s="10" t="s">
        <v>272</v>
      </c>
      <c r="C170" s="11">
        <v>557.5</v>
      </c>
      <c r="D170" s="11">
        <v>0.91</v>
      </c>
      <c r="E170" s="11">
        <v>29.6</v>
      </c>
      <c r="F170" s="11">
        <v>0.74</v>
      </c>
      <c r="G170" s="11">
        <v>9.3000000000000007</v>
      </c>
      <c r="H170" s="11">
        <v>9</v>
      </c>
      <c r="I170" s="11">
        <v>9</v>
      </c>
      <c r="J170" s="11">
        <v>2.2999999999999998</v>
      </c>
      <c r="K170" s="11">
        <v>27.900000000000002</v>
      </c>
      <c r="L170" s="11">
        <v>0.4</v>
      </c>
      <c r="M170" s="11">
        <v>7</v>
      </c>
      <c r="N170" s="11">
        <v>10</v>
      </c>
      <c r="O170" s="11">
        <v>2.8</v>
      </c>
      <c r="P170" s="11">
        <v>0</v>
      </c>
      <c r="Q170" s="11">
        <v>7.8</v>
      </c>
      <c r="R170" s="11">
        <v>0.3</v>
      </c>
      <c r="S170" s="11">
        <v>0</v>
      </c>
      <c r="T170" s="11">
        <v>200</v>
      </c>
      <c r="U170" s="11">
        <v>1</v>
      </c>
      <c r="V170" s="11">
        <v>100</v>
      </c>
      <c r="W170" s="11">
        <v>100</v>
      </c>
      <c r="X170" s="11">
        <v>300</v>
      </c>
      <c r="Y170" s="11">
        <v>1</v>
      </c>
      <c r="Z170" s="11">
        <v>100</v>
      </c>
      <c r="AA170" s="11">
        <v>100</v>
      </c>
      <c r="AB170" s="11">
        <v>100</v>
      </c>
    </row>
    <row r="171" spans="1:28" x14ac:dyDescent="0.25">
      <c r="A171" s="10" t="s">
        <v>78</v>
      </c>
      <c r="B171" s="10" t="s">
        <v>273</v>
      </c>
      <c r="C171" s="11">
        <v>547.29999999999995</v>
      </c>
      <c r="D171" s="11">
        <v>0.9</v>
      </c>
      <c r="E171" s="11">
        <v>31</v>
      </c>
      <c r="F171" s="11">
        <v>0.78</v>
      </c>
      <c r="G171" s="11">
        <v>9.8000000000000007</v>
      </c>
      <c r="H171" s="11">
        <v>9</v>
      </c>
      <c r="I171" s="11">
        <v>10</v>
      </c>
      <c r="J171" s="11">
        <v>2.2000000000000002</v>
      </c>
      <c r="K171" s="11">
        <v>28.5</v>
      </c>
      <c r="L171" s="11">
        <v>0.41</v>
      </c>
      <c r="M171" s="11">
        <v>6.4</v>
      </c>
      <c r="N171" s="11">
        <v>9.9</v>
      </c>
      <c r="O171" s="11">
        <v>6.8</v>
      </c>
      <c r="P171" s="11">
        <v>0.2</v>
      </c>
      <c r="Q171" s="11">
        <v>3.7</v>
      </c>
      <c r="R171" s="11">
        <v>1.5</v>
      </c>
      <c r="S171" s="11">
        <v>0</v>
      </c>
      <c r="T171" s="11">
        <v>200</v>
      </c>
      <c r="U171" s="11">
        <v>1</v>
      </c>
      <c r="V171" s="11">
        <v>100</v>
      </c>
      <c r="W171" s="11">
        <v>100</v>
      </c>
      <c r="X171" s="11">
        <v>287.8</v>
      </c>
      <c r="Y171" s="11">
        <v>0.96</v>
      </c>
      <c r="Z171" s="11">
        <v>93.9</v>
      </c>
      <c r="AA171" s="11">
        <v>93.9</v>
      </c>
      <c r="AB171" s="11">
        <v>100</v>
      </c>
    </row>
    <row r="172" spans="1:28" x14ac:dyDescent="0.25">
      <c r="A172" s="10" t="s">
        <v>78</v>
      </c>
      <c r="B172" s="10" t="s">
        <v>274</v>
      </c>
      <c r="C172" s="11">
        <v>538.5</v>
      </c>
      <c r="D172" s="11">
        <v>0.88</v>
      </c>
      <c r="E172" s="11">
        <v>34.900000000000006</v>
      </c>
      <c r="F172" s="11">
        <v>0.87</v>
      </c>
      <c r="G172" s="11">
        <v>10</v>
      </c>
      <c r="H172" s="11">
        <v>9.3000000000000007</v>
      </c>
      <c r="I172" s="11">
        <v>9.9</v>
      </c>
      <c r="J172" s="11">
        <v>5.7</v>
      </c>
      <c r="K172" s="11">
        <v>47</v>
      </c>
      <c r="L172" s="11">
        <v>0.67</v>
      </c>
      <c r="M172" s="11">
        <v>7.8</v>
      </c>
      <c r="N172" s="11">
        <v>7.9</v>
      </c>
      <c r="O172" s="11">
        <v>9.9</v>
      </c>
      <c r="P172" s="11">
        <v>0.5</v>
      </c>
      <c r="Q172" s="11">
        <v>7</v>
      </c>
      <c r="R172" s="11">
        <v>9.9</v>
      </c>
      <c r="S172" s="11">
        <v>4</v>
      </c>
      <c r="T172" s="11">
        <v>189.4</v>
      </c>
      <c r="U172" s="11">
        <v>0.95</v>
      </c>
      <c r="V172" s="11">
        <v>94.7</v>
      </c>
      <c r="W172" s="11">
        <v>94.7</v>
      </c>
      <c r="X172" s="11">
        <v>267.2</v>
      </c>
      <c r="Y172" s="11">
        <v>0.89</v>
      </c>
      <c r="Z172" s="11">
        <v>82.9</v>
      </c>
      <c r="AA172" s="11">
        <v>96.1</v>
      </c>
      <c r="AB172" s="11">
        <v>88.2</v>
      </c>
    </row>
    <row r="173" spans="1:28" x14ac:dyDescent="0.25">
      <c r="A173" s="10" t="s">
        <v>78</v>
      </c>
      <c r="B173" s="10" t="s">
        <v>275</v>
      </c>
      <c r="C173" s="11">
        <v>505.7</v>
      </c>
      <c r="D173" s="11">
        <v>0.83</v>
      </c>
      <c r="E173" s="11">
        <v>26</v>
      </c>
      <c r="F173" s="11">
        <v>0.65</v>
      </c>
      <c r="G173" s="11">
        <v>5.5</v>
      </c>
      <c r="H173" s="11">
        <v>8.3000000000000007</v>
      </c>
      <c r="I173" s="11">
        <v>9.6999999999999993</v>
      </c>
      <c r="J173" s="11">
        <v>2.5</v>
      </c>
      <c r="K173" s="11">
        <v>39.700000000000003</v>
      </c>
      <c r="L173" s="11">
        <v>0.56999999999999995</v>
      </c>
      <c r="M173" s="11">
        <v>8.1</v>
      </c>
      <c r="N173" s="11">
        <v>8</v>
      </c>
      <c r="O173" s="11">
        <v>7.7</v>
      </c>
      <c r="P173" s="11">
        <v>0.5</v>
      </c>
      <c r="Q173" s="11">
        <v>7.2</v>
      </c>
      <c r="R173" s="11">
        <v>5.2</v>
      </c>
      <c r="S173" s="11">
        <v>3</v>
      </c>
      <c r="T173" s="11">
        <v>200</v>
      </c>
      <c r="U173" s="11">
        <v>1</v>
      </c>
      <c r="V173" s="11">
        <v>100</v>
      </c>
      <c r="W173" s="11">
        <v>100</v>
      </c>
      <c r="X173" s="11">
        <v>240</v>
      </c>
      <c r="Y173" s="11">
        <v>0.8</v>
      </c>
      <c r="Z173" s="11">
        <v>60</v>
      </c>
      <c r="AA173" s="11">
        <v>80</v>
      </c>
      <c r="AB173" s="11">
        <v>100</v>
      </c>
    </row>
    <row r="174" spans="1:28" x14ac:dyDescent="0.25">
      <c r="A174" s="10" t="s">
        <v>78</v>
      </c>
      <c r="B174" s="10" t="s">
        <v>276</v>
      </c>
      <c r="C174" s="11">
        <v>452.4</v>
      </c>
      <c r="D174" s="11">
        <v>0.74</v>
      </c>
      <c r="E174" s="11">
        <v>30.3</v>
      </c>
      <c r="F174" s="11">
        <v>0.76</v>
      </c>
      <c r="G174" s="11">
        <v>9.1</v>
      </c>
      <c r="H174" s="11">
        <v>9.9</v>
      </c>
      <c r="I174" s="11">
        <v>9.1</v>
      </c>
      <c r="J174" s="11">
        <v>2.2000000000000002</v>
      </c>
      <c r="K174" s="11">
        <v>43.6</v>
      </c>
      <c r="L174" s="11">
        <v>0.62</v>
      </c>
      <c r="M174" s="11">
        <v>6.6</v>
      </c>
      <c r="N174" s="11">
        <v>7.6</v>
      </c>
      <c r="O174" s="11">
        <v>7.3</v>
      </c>
      <c r="P174" s="11">
        <v>0.6</v>
      </c>
      <c r="Q174" s="11">
        <v>7.2</v>
      </c>
      <c r="R174" s="11">
        <v>5.3</v>
      </c>
      <c r="S174" s="11">
        <v>9</v>
      </c>
      <c r="T174" s="11">
        <v>170.1</v>
      </c>
      <c r="U174" s="11">
        <v>0.85</v>
      </c>
      <c r="V174" s="11">
        <v>84.1</v>
      </c>
      <c r="W174" s="11">
        <v>86</v>
      </c>
      <c r="X174" s="11">
        <v>208.39999999999998</v>
      </c>
      <c r="Y174" s="11">
        <v>0.69</v>
      </c>
      <c r="Z174" s="11">
        <v>58.9</v>
      </c>
      <c r="AA174" s="11">
        <v>75.7</v>
      </c>
      <c r="AB174" s="11">
        <v>73.8</v>
      </c>
    </row>
    <row r="175" spans="1:28" x14ac:dyDescent="0.25">
      <c r="A175" s="10" t="s">
        <v>78</v>
      </c>
      <c r="B175" s="10" t="s">
        <v>277</v>
      </c>
      <c r="C175" s="11">
        <v>436.9</v>
      </c>
      <c r="D175" s="11">
        <v>0.72</v>
      </c>
      <c r="E175" s="11">
        <v>31.6</v>
      </c>
      <c r="F175" s="11">
        <v>0.79</v>
      </c>
      <c r="G175" s="11">
        <v>9.6999999999999993</v>
      </c>
      <c r="H175" s="11">
        <v>9.8000000000000007</v>
      </c>
      <c r="I175" s="11">
        <v>9</v>
      </c>
      <c r="J175" s="11">
        <v>3.1</v>
      </c>
      <c r="K175" s="11">
        <v>38.700000000000003</v>
      </c>
      <c r="L175" s="11">
        <v>0.55000000000000004</v>
      </c>
      <c r="M175" s="11">
        <v>8.3000000000000007</v>
      </c>
      <c r="N175" s="11">
        <v>9.6</v>
      </c>
      <c r="O175" s="11">
        <v>7.1</v>
      </c>
      <c r="P175" s="11">
        <v>0.6</v>
      </c>
      <c r="Q175" s="11">
        <v>6.4</v>
      </c>
      <c r="R175" s="11">
        <v>4.7</v>
      </c>
      <c r="S175" s="11">
        <v>2</v>
      </c>
      <c r="T175" s="11">
        <v>200</v>
      </c>
      <c r="U175" s="11">
        <v>1</v>
      </c>
      <c r="V175" s="11">
        <v>100</v>
      </c>
      <c r="W175" s="11">
        <v>100</v>
      </c>
      <c r="X175" s="11">
        <v>166.6</v>
      </c>
      <c r="Y175" s="11">
        <v>0.56000000000000005</v>
      </c>
      <c r="Z175" s="11">
        <v>33.299999999999997</v>
      </c>
      <c r="AA175" s="11">
        <v>44.4</v>
      </c>
      <c r="AB175" s="11">
        <v>88.9</v>
      </c>
    </row>
    <row r="176" spans="1:28" x14ac:dyDescent="0.25">
      <c r="A176" s="10" t="s">
        <v>78</v>
      </c>
      <c r="B176" s="10" t="s">
        <v>278</v>
      </c>
      <c r="C176" s="11">
        <v>429.9</v>
      </c>
      <c r="D176" s="11">
        <v>0.7</v>
      </c>
      <c r="E176" s="11">
        <v>31.4</v>
      </c>
      <c r="F176" s="11">
        <v>0.79</v>
      </c>
      <c r="G176" s="11">
        <v>9.1999999999999993</v>
      </c>
      <c r="H176" s="11">
        <v>9.6</v>
      </c>
      <c r="I176" s="11">
        <v>10</v>
      </c>
      <c r="J176" s="11">
        <v>2.6</v>
      </c>
      <c r="K176" s="11">
        <v>35.799999999999997</v>
      </c>
      <c r="L176" s="11">
        <v>0.51</v>
      </c>
      <c r="M176" s="11">
        <v>5.0999999999999996</v>
      </c>
      <c r="N176" s="11">
        <v>7.7</v>
      </c>
      <c r="O176" s="11">
        <v>7.2</v>
      </c>
      <c r="P176" s="11">
        <v>0.4</v>
      </c>
      <c r="Q176" s="11">
        <v>6.4</v>
      </c>
      <c r="R176" s="11">
        <v>5</v>
      </c>
      <c r="S176" s="11">
        <v>4</v>
      </c>
      <c r="T176" s="11">
        <v>158.10000000000002</v>
      </c>
      <c r="U176" s="11">
        <v>0.79</v>
      </c>
      <c r="V176" s="11">
        <v>76.7</v>
      </c>
      <c r="W176" s="11">
        <v>81.400000000000006</v>
      </c>
      <c r="X176" s="11">
        <v>204.6</v>
      </c>
      <c r="Y176" s="11">
        <v>0.68</v>
      </c>
      <c r="Z176" s="11">
        <v>55.8</v>
      </c>
      <c r="AA176" s="11">
        <v>72.099999999999994</v>
      </c>
      <c r="AB176" s="11">
        <v>76.7</v>
      </c>
    </row>
    <row r="177" spans="1:28" x14ac:dyDescent="0.25">
      <c r="A177" s="10" t="s">
        <v>279</v>
      </c>
      <c r="B177" s="10" t="s">
        <v>280</v>
      </c>
      <c r="C177" s="11">
        <v>21.5</v>
      </c>
      <c r="D177" s="11">
        <v>0.04</v>
      </c>
      <c r="E177" s="11">
        <v>21.5</v>
      </c>
      <c r="F177" s="11">
        <v>0.54</v>
      </c>
      <c r="G177" s="11">
        <v>7.5</v>
      </c>
      <c r="H177" s="11">
        <v>6</v>
      </c>
      <c r="I177" s="11">
        <v>8</v>
      </c>
      <c r="J177" s="11">
        <v>0</v>
      </c>
      <c r="K177" s="11" t="s">
        <v>91</v>
      </c>
      <c r="L177" s="11" t="s">
        <v>91</v>
      </c>
      <c r="M177" s="11" t="s">
        <v>91</v>
      </c>
      <c r="N177" s="11" t="s">
        <v>91</v>
      </c>
      <c r="O177" s="11" t="s">
        <v>91</v>
      </c>
      <c r="P177" s="11" t="s">
        <v>91</v>
      </c>
      <c r="Q177" s="11" t="s">
        <v>91</v>
      </c>
      <c r="R177" s="11" t="s">
        <v>91</v>
      </c>
      <c r="S177" s="11" t="s">
        <v>91</v>
      </c>
      <c r="T177" s="11" t="s">
        <v>91</v>
      </c>
      <c r="U177" s="11" t="s">
        <v>91</v>
      </c>
      <c r="V177" s="11" t="s">
        <v>91</v>
      </c>
      <c r="W177" s="11" t="s">
        <v>91</v>
      </c>
      <c r="X177" s="11" t="s">
        <v>91</v>
      </c>
      <c r="Y177" s="11" t="s">
        <v>91</v>
      </c>
      <c r="Z177" s="11" t="s">
        <v>91</v>
      </c>
      <c r="AA177" s="11" t="s">
        <v>91</v>
      </c>
      <c r="AB177" s="11" t="s">
        <v>91</v>
      </c>
    </row>
    <row r="178" spans="1:28" x14ac:dyDescent="0.25">
      <c r="A178" s="10" t="s">
        <v>279</v>
      </c>
      <c r="B178" s="10" t="s">
        <v>281</v>
      </c>
      <c r="C178" s="11">
        <v>21.5</v>
      </c>
      <c r="D178" s="11">
        <v>0.04</v>
      </c>
      <c r="E178" s="11">
        <v>21.5</v>
      </c>
      <c r="F178" s="11">
        <v>0.54</v>
      </c>
      <c r="G178" s="11">
        <v>7.5</v>
      </c>
      <c r="H178" s="11">
        <v>6</v>
      </c>
      <c r="I178" s="11">
        <v>8</v>
      </c>
      <c r="J178" s="11">
        <v>0</v>
      </c>
      <c r="K178" s="11" t="s">
        <v>91</v>
      </c>
      <c r="L178" s="11" t="s">
        <v>91</v>
      </c>
      <c r="M178" s="11" t="s">
        <v>91</v>
      </c>
      <c r="N178" s="11" t="s">
        <v>91</v>
      </c>
      <c r="O178" s="11" t="s">
        <v>91</v>
      </c>
      <c r="P178" s="11" t="s">
        <v>91</v>
      </c>
      <c r="Q178" s="11" t="s">
        <v>91</v>
      </c>
      <c r="R178" s="11" t="s">
        <v>91</v>
      </c>
      <c r="S178" s="11" t="s">
        <v>91</v>
      </c>
      <c r="T178" s="11" t="s">
        <v>91</v>
      </c>
      <c r="U178" s="11" t="s">
        <v>91</v>
      </c>
      <c r="V178" s="11" t="s">
        <v>91</v>
      </c>
      <c r="W178" s="11" t="s">
        <v>91</v>
      </c>
      <c r="X178" s="11" t="s">
        <v>91</v>
      </c>
      <c r="Y178" s="11" t="s">
        <v>91</v>
      </c>
      <c r="Z178" s="11" t="s">
        <v>91</v>
      </c>
      <c r="AA178" s="11" t="s">
        <v>91</v>
      </c>
      <c r="AB178" s="11" t="s">
        <v>91</v>
      </c>
    </row>
    <row r="179" spans="1:28" x14ac:dyDescent="0.25">
      <c r="A179" s="10" t="s">
        <v>279</v>
      </c>
      <c r="B179" s="10" t="s">
        <v>282</v>
      </c>
      <c r="C179" s="11">
        <v>20.3</v>
      </c>
      <c r="D179" s="11">
        <v>0.03</v>
      </c>
      <c r="E179" s="11">
        <v>20.3</v>
      </c>
      <c r="F179" s="11">
        <v>0.51</v>
      </c>
      <c r="G179" s="11">
        <v>6.3</v>
      </c>
      <c r="H179" s="11">
        <v>6</v>
      </c>
      <c r="I179" s="11">
        <v>8</v>
      </c>
      <c r="J179" s="11">
        <v>0</v>
      </c>
      <c r="K179" s="11" t="s">
        <v>91</v>
      </c>
      <c r="L179" s="11" t="s">
        <v>91</v>
      </c>
      <c r="M179" s="11" t="s">
        <v>91</v>
      </c>
      <c r="N179" s="11" t="s">
        <v>91</v>
      </c>
      <c r="O179" s="11" t="s">
        <v>91</v>
      </c>
      <c r="P179" s="11" t="s">
        <v>91</v>
      </c>
      <c r="Q179" s="11" t="s">
        <v>91</v>
      </c>
      <c r="R179" s="11" t="s">
        <v>91</v>
      </c>
      <c r="S179" s="11" t="s">
        <v>91</v>
      </c>
      <c r="T179" s="11" t="s">
        <v>91</v>
      </c>
      <c r="U179" s="11" t="s">
        <v>91</v>
      </c>
      <c r="V179" s="11" t="s">
        <v>91</v>
      </c>
      <c r="W179" s="11" t="s">
        <v>91</v>
      </c>
      <c r="X179" s="11" t="s">
        <v>91</v>
      </c>
      <c r="Y179" s="11" t="s">
        <v>91</v>
      </c>
      <c r="Z179" s="11" t="s">
        <v>91</v>
      </c>
      <c r="AA179" s="11" t="s">
        <v>91</v>
      </c>
      <c r="AB179" s="11" t="s">
        <v>91</v>
      </c>
    </row>
    <row r="180" spans="1:28" x14ac:dyDescent="0.25">
      <c r="A180" s="10" t="s">
        <v>279</v>
      </c>
      <c r="B180" s="10" t="s">
        <v>283</v>
      </c>
      <c r="C180" s="11">
        <v>19</v>
      </c>
      <c r="D180" s="11">
        <v>0.03</v>
      </c>
      <c r="E180" s="11">
        <v>19</v>
      </c>
      <c r="F180" s="11">
        <v>0.48</v>
      </c>
      <c r="G180" s="11">
        <v>7</v>
      </c>
      <c r="H180" s="11">
        <v>4</v>
      </c>
      <c r="I180" s="11">
        <v>8</v>
      </c>
      <c r="J180" s="11">
        <v>0</v>
      </c>
      <c r="K180" s="11" t="s">
        <v>91</v>
      </c>
      <c r="L180" s="11" t="s">
        <v>91</v>
      </c>
      <c r="M180" s="11" t="s">
        <v>91</v>
      </c>
      <c r="N180" s="11" t="s">
        <v>91</v>
      </c>
      <c r="O180" s="11" t="s">
        <v>91</v>
      </c>
      <c r="P180" s="11" t="s">
        <v>91</v>
      </c>
      <c r="Q180" s="11" t="s">
        <v>91</v>
      </c>
      <c r="R180" s="11" t="s">
        <v>91</v>
      </c>
      <c r="S180" s="11" t="s">
        <v>91</v>
      </c>
      <c r="T180" s="11" t="s">
        <v>91</v>
      </c>
      <c r="U180" s="11" t="s">
        <v>91</v>
      </c>
      <c r="V180" s="11" t="s">
        <v>91</v>
      </c>
      <c r="W180" s="11" t="s">
        <v>91</v>
      </c>
      <c r="X180" s="11" t="s">
        <v>91</v>
      </c>
      <c r="Y180" s="11" t="s">
        <v>91</v>
      </c>
      <c r="Z180" s="11" t="s">
        <v>91</v>
      </c>
      <c r="AA180" s="11" t="s">
        <v>91</v>
      </c>
      <c r="AB180" s="11" t="s">
        <v>91</v>
      </c>
    </row>
    <row r="181" spans="1:28" x14ac:dyDescent="0.25">
      <c r="A181" s="10" t="s">
        <v>279</v>
      </c>
      <c r="B181" s="10" t="s">
        <v>284</v>
      </c>
      <c r="C181" s="11">
        <v>15</v>
      </c>
      <c r="D181" s="11">
        <v>0.02</v>
      </c>
      <c r="E181" s="11">
        <v>15</v>
      </c>
      <c r="F181" s="11">
        <v>0.38</v>
      </c>
      <c r="G181" s="11">
        <v>6</v>
      </c>
      <c r="H181" s="11">
        <v>1</v>
      </c>
      <c r="I181" s="11">
        <v>8</v>
      </c>
      <c r="J181" s="11">
        <v>0</v>
      </c>
      <c r="K181" s="11" t="s">
        <v>91</v>
      </c>
      <c r="L181" s="11" t="s">
        <v>91</v>
      </c>
      <c r="M181" s="11" t="s">
        <v>91</v>
      </c>
      <c r="N181" s="11" t="s">
        <v>91</v>
      </c>
      <c r="O181" s="11" t="s">
        <v>91</v>
      </c>
      <c r="P181" s="11" t="s">
        <v>91</v>
      </c>
      <c r="Q181" s="11" t="s">
        <v>91</v>
      </c>
      <c r="R181" s="11" t="s">
        <v>91</v>
      </c>
      <c r="S181" s="11" t="s">
        <v>91</v>
      </c>
      <c r="T181" s="11" t="s">
        <v>91</v>
      </c>
      <c r="U181" s="11" t="s">
        <v>91</v>
      </c>
      <c r="V181" s="11" t="s">
        <v>91</v>
      </c>
      <c r="W181" s="11" t="s">
        <v>91</v>
      </c>
      <c r="X181" s="11" t="s">
        <v>91</v>
      </c>
      <c r="Y181" s="11" t="s">
        <v>91</v>
      </c>
      <c r="Z181" s="11" t="s">
        <v>91</v>
      </c>
      <c r="AA181" s="11" t="s">
        <v>91</v>
      </c>
      <c r="AB181" s="11" t="s">
        <v>91</v>
      </c>
    </row>
    <row r="182" spans="1:28" x14ac:dyDescent="0.25">
      <c r="A182" s="10" t="s">
        <v>81</v>
      </c>
      <c r="B182" s="10" t="s">
        <v>285</v>
      </c>
      <c r="C182" s="11">
        <v>569.5</v>
      </c>
      <c r="D182" s="11">
        <v>0.93</v>
      </c>
      <c r="E182" s="11">
        <v>32.599999999999994</v>
      </c>
      <c r="F182" s="11">
        <v>0.82</v>
      </c>
      <c r="G182" s="11">
        <v>9.1999999999999993</v>
      </c>
      <c r="H182" s="11">
        <v>9</v>
      </c>
      <c r="I182" s="11">
        <v>9.6</v>
      </c>
      <c r="J182" s="11">
        <v>4.8</v>
      </c>
      <c r="K182" s="11">
        <v>48.6</v>
      </c>
      <c r="L182" s="11">
        <v>0.69</v>
      </c>
      <c r="M182" s="11">
        <v>7.5</v>
      </c>
      <c r="N182" s="11">
        <v>8</v>
      </c>
      <c r="O182" s="11">
        <v>8</v>
      </c>
      <c r="P182" s="11">
        <v>1</v>
      </c>
      <c r="Q182" s="11">
        <v>6.1</v>
      </c>
      <c r="R182" s="11">
        <v>10</v>
      </c>
      <c r="S182" s="11">
        <v>8</v>
      </c>
      <c r="T182" s="11">
        <v>195.8</v>
      </c>
      <c r="U182" s="11">
        <v>0.98</v>
      </c>
      <c r="V182" s="11">
        <v>97.2</v>
      </c>
      <c r="W182" s="11">
        <v>98.6</v>
      </c>
      <c r="X182" s="11">
        <v>292.5</v>
      </c>
      <c r="Y182" s="11">
        <v>0.98</v>
      </c>
      <c r="Z182" s="11">
        <v>98.6</v>
      </c>
      <c r="AA182" s="11">
        <v>98.6</v>
      </c>
      <c r="AB182" s="11">
        <v>95.3</v>
      </c>
    </row>
    <row r="183" spans="1:28" x14ac:dyDescent="0.25">
      <c r="A183" s="10" t="s">
        <v>81</v>
      </c>
      <c r="B183" s="10" t="s">
        <v>286</v>
      </c>
      <c r="C183" s="11">
        <v>566</v>
      </c>
      <c r="D183" s="11">
        <v>0.93</v>
      </c>
      <c r="E183" s="11">
        <v>25.6</v>
      </c>
      <c r="F183" s="11">
        <v>0.64</v>
      </c>
      <c r="G183" s="11">
        <v>8</v>
      </c>
      <c r="H183" s="11">
        <v>6.3</v>
      </c>
      <c r="I183" s="11">
        <v>6.3</v>
      </c>
      <c r="J183" s="11">
        <v>5</v>
      </c>
      <c r="K183" s="11">
        <v>40.4</v>
      </c>
      <c r="L183" s="11">
        <v>0.57999999999999996</v>
      </c>
      <c r="M183" s="11">
        <v>6.5</v>
      </c>
      <c r="N183" s="11">
        <v>5</v>
      </c>
      <c r="O183" s="11">
        <v>8</v>
      </c>
      <c r="P183" s="11">
        <v>10</v>
      </c>
      <c r="Q183" s="11">
        <v>5</v>
      </c>
      <c r="R183" s="11">
        <v>1.9</v>
      </c>
      <c r="S183" s="11">
        <v>4</v>
      </c>
      <c r="T183" s="11">
        <v>200</v>
      </c>
      <c r="U183" s="11">
        <v>1</v>
      </c>
      <c r="V183" s="11">
        <v>100</v>
      </c>
      <c r="W183" s="11">
        <v>100</v>
      </c>
      <c r="X183" s="11">
        <v>300</v>
      </c>
      <c r="Y183" s="11">
        <v>1</v>
      </c>
      <c r="Z183" s="11">
        <v>100</v>
      </c>
      <c r="AA183" s="11">
        <v>100</v>
      </c>
      <c r="AB183" s="11">
        <v>100</v>
      </c>
    </row>
    <row r="184" spans="1:28" x14ac:dyDescent="0.25">
      <c r="A184" s="10" t="s">
        <v>81</v>
      </c>
      <c r="B184" s="10" t="s">
        <v>287</v>
      </c>
      <c r="C184" s="11">
        <v>551.1</v>
      </c>
      <c r="D184" s="11">
        <v>0.9</v>
      </c>
      <c r="E184" s="11">
        <v>25.6</v>
      </c>
      <c r="F184" s="11">
        <v>0.64</v>
      </c>
      <c r="G184" s="11">
        <v>8</v>
      </c>
      <c r="H184" s="11">
        <v>8.3000000000000007</v>
      </c>
      <c r="I184" s="11">
        <v>6.8</v>
      </c>
      <c r="J184" s="11">
        <v>2.5</v>
      </c>
      <c r="K184" s="11">
        <v>50.499999999999993</v>
      </c>
      <c r="L184" s="11">
        <v>0.72</v>
      </c>
      <c r="M184" s="11">
        <v>8.8000000000000007</v>
      </c>
      <c r="N184" s="11">
        <v>10</v>
      </c>
      <c r="O184" s="11">
        <v>7.5</v>
      </c>
      <c r="P184" s="11">
        <v>10</v>
      </c>
      <c r="Q184" s="11">
        <v>5.4</v>
      </c>
      <c r="R184" s="11">
        <v>1.8</v>
      </c>
      <c r="S184" s="11">
        <v>7</v>
      </c>
      <c r="T184" s="11">
        <v>200</v>
      </c>
      <c r="U184" s="11">
        <v>1</v>
      </c>
      <c r="V184" s="11">
        <v>100</v>
      </c>
      <c r="W184" s="11">
        <v>100</v>
      </c>
      <c r="X184" s="11">
        <v>275</v>
      </c>
      <c r="Y184" s="11">
        <v>0.92</v>
      </c>
      <c r="Z184" s="11">
        <v>75</v>
      </c>
      <c r="AA184" s="11">
        <v>100</v>
      </c>
      <c r="AB184" s="11">
        <v>100</v>
      </c>
    </row>
    <row r="185" spans="1:28" x14ac:dyDescent="0.25">
      <c r="A185" s="10" t="s">
        <v>81</v>
      </c>
      <c r="B185" s="10" t="s">
        <v>288</v>
      </c>
      <c r="C185" s="11">
        <v>539.5</v>
      </c>
      <c r="D185" s="11">
        <v>0.88</v>
      </c>
      <c r="E185" s="11">
        <v>29.6</v>
      </c>
      <c r="F185" s="11">
        <v>0.74</v>
      </c>
      <c r="G185" s="11">
        <v>8.5</v>
      </c>
      <c r="H185" s="11">
        <v>8.3000000000000007</v>
      </c>
      <c r="I185" s="11">
        <v>6.7</v>
      </c>
      <c r="J185" s="11">
        <v>6.1</v>
      </c>
      <c r="K185" s="11">
        <v>39.9</v>
      </c>
      <c r="L185" s="11">
        <v>0.56999999999999995</v>
      </c>
      <c r="M185" s="11">
        <v>7.3</v>
      </c>
      <c r="N185" s="11">
        <v>9.9</v>
      </c>
      <c r="O185" s="11">
        <v>8</v>
      </c>
      <c r="P185" s="11">
        <v>0.6</v>
      </c>
      <c r="Q185" s="11">
        <v>6.3</v>
      </c>
      <c r="R185" s="11">
        <v>1.8</v>
      </c>
      <c r="S185" s="11">
        <v>6</v>
      </c>
      <c r="T185" s="11">
        <v>190</v>
      </c>
      <c r="U185" s="11">
        <v>0.95</v>
      </c>
      <c r="V185" s="11">
        <v>90</v>
      </c>
      <c r="W185" s="11">
        <v>100</v>
      </c>
      <c r="X185" s="11">
        <v>280</v>
      </c>
      <c r="Y185" s="11">
        <v>0.93</v>
      </c>
      <c r="Z185" s="11">
        <v>80</v>
      </c>
      <c r="AA185" s="11">
        <v>100</v>
      </c>
      <c r="AB185" s="11">
        <v>100</v>
      </c>
    </row>
    <row r="186" spans="1:28" x14ac:dyDescent="0.25">
      <c r="A186" s="10" t="s">
        <v>81</v>
      </c>
      <c r="B186" s="10" t="s">
        <v>289</v>
      </c>
      <c r="C186" s="11">
        <v>479.5</v>
      </c>
      <c r="D186" s="11">
        <v>0.79</v>
      </c>
      <c r="E186" s="11">
        <v>21.1</v>
      </c>
      <c r="F186" s="11">
        <v>0.53</v>
      </c>
      <c r="G186" s="11">
        <v>5.8</v>
      </c>
      <c r="H186" s="11">
        <v>5</v>
      </c>
      <c r="I186" s="11">
        <v>6</v>
      </c>
      <c r="J186" s="11">
        <v>4.3</v>
      </c>
      <c r="K186" s="11">
        <v>41.7</v>
      </c>
      <c r="L186" s="11">
        <v>0.6</v>
      </c>
      <c r="M186" s="11">
        <v>4.2</v>
      </c>
      <c r="N186" s="11">
        <v>9.9</v>
      </c>
      <c r="O186" s="11">
        <v>7.9</v>
      </c>
      <c r="P186" s="11">
        <v>4.0999999999999996</v>
      </c>
      <c r="Q186" s="11">
        <v>7.4</v>
      </c>
      <c r="R186" s="11">
        <v>5.2</v>
      </c>
      <c r="S186" s="11">
        <v>3</v>
      </c>
      <c r="T186" s="11">
        <v>200</v>
      </c>
      <c r="U186" s="11">
        <v>1</v>
      </c>
      <c r="V186" s="11">
        <v>100</v>
      </c>
      <c r="W186" s="11">
        <v>100</v>
      </c>
      <c r="X186" s="11">
        <v>216.7</v>
      </c>
      <c r="Y186" s="11">
        <v>0.72</v>
      </c>
      <c r="Z186" s="11">
        <v>16.7</v>
      </c>
      <c r="AA186" s="11">
        <v>100</v>
      </c>
      <c r="AB186" s="11">
        <v>100</v>
      </c>
    </row>
    <row r="187" spans="1:28" x14ac:dyDescent="0.25">
      <c r="A187" s="10" t="s">
        <v>81</v>
      </c>
      <c r="B187" s="10" t="s">
        <v>290</v>
      </c>
      <c r="C187" s="11">
        <v>52.3</v>
      </c>
      <c r="D187" s="11">
        <v>0.09</v>
      </c>
      <c r="E187" s="11">
        <v>21.8</v>
      </c>
      <c r="F187" s="11">
        <v>0.55000000000000004</v>
      </c>
      <c r="G187" s="11">
        <v>7.8</v>
      </c>
      <c r="H187" s="11">
        <v>7.7</v>
      </c>
      <c r="I187" s="11">
        <v>6.3</v>
      </c>
      <c r="J187" s="11">
        <v>0</v>
      </c>
      <c r="K187" s="11">
        <v>30.5</v>
      </c>
      <c r="L187" s="11">
        <v>0.44</v>
      </c>
      <c r="M187" s="11">
        <v>8</v>
      </c>
      <c r="N187" s="11">
        <v>9</v>
      </c>
      <c r="O187" s="11">
        <v>6</v>
      </c>
      <c r="P187" s="11">
        <v>0</v>
      </c>
      <c r="Q187" s="11">
        <v>3.5</v>
      </c>
      <c r="R187" s="11">
        <v>0</v>
      </c>
      <c r="S187" s="11">
        <v>4</v>
      </c>
      <c r="T187" s="11" t="s">
        <v>91</v>
      </c>
      <c r="U187" s="11" t="s">
        <v>91</v>
      </c>
      <c r="V187" s="11" t="s">
        <v>91</v>
      </c>
      <c r="W187" s="11" t="s">
        <v>91</v>
      </c>
      <c r="X187" s="11" t="s">
        <v>91</v>
      </c>
      <c r="Y187" s="11" t="s">
        <v>91</v>
      </c>
      <c r="Z187" s="11" t="s">
        <v>91</v>
      </c>
      <c r="AA187" s="11" t="s">
        <v>91</v>
      </c>
      <c r="AB187" s="11" t="s">
        <v>91</v>
      </c>
    </row>
    <row r="188" spans="1:28" x14ac:dyDescent="0.25">
      <c r="A188" s="10" t="s">
        <v>81</v>
      </c>
      <c r="B188" s="10" t="s">
        <v>291</v>
      </c>
      <c r="C188" s="11">
        <v>29.5</v>
      </c>
      <c r="D188" s="11">
        <v>0.05</v>
      </c>
      <c r="E188" s="11">
        <v>11.5</v>
      </c>
      <c r="F188" s="11">
        <v>0.28999999999999998</v>
      </c>
      <c r="G188" s="11">
        <v>4.5</v>
      </c>
      <c r="H188" s="11">
        <v>2.7</v>
      </c>
      <c r="I188" s="11">
        <v>4.3</v>
      </c>
      <c r="J188" s="11">
        <v>0</v>
      </c>
      <c r="K188" s="11">
        <v>18</v>
      </c>
      <c r="L188" s="11">
        <v>0.26</v>
      </c>
      <c r="M188" s="11">
        <v>4</v>
      </c>
      <c r="N188" s="11">
        <v>8</v>
      </c>
      <c r="O188" s="11">
        <v>6</v>
      </c>
      <c r="P188" s="11">
        <v>0</v>
      </c>
      <c r="Q188" s="11">
        <v>0</v>
      </c>
      <c r="R188" s="11">
        <v>0</v>
      </c>
      <c r="S188" s="11">
        <v>0</v>
      </c>
      <c r="T188" s="11" t="s">
        <v>91</v>
      </c>
      <c r="U188" s="11" t="s">
        <v>91</v>
      </c>
      <c r="V188" s="11" t="s">
        <v>91</v>
      </c>
      <c r="W188" s="11" t="s">
        <v>91</v>
      </c>
      <c r="X188" s="11" t="s">
        <v>91</v>
      </c>
      <c r="Y188" s="11" t="s">
        <v>91</v>
      </c>
      <c r="Z188" s="11" t="s">
        <v>91</v>
      </c>
      <c r="AA188" s="11" t="s">
        <v>91</v>
      </c>
      <c r="AB188" s="11" t="s">
        <v>91</v>
      </c>
    </row>
    <row r="189" spans="1:28" x14ac:dyDescent="0.25">
      <c r="A189" s="10" t="s">
        <v>83</v>
      </c>
      <c r="B189" s="10" t="s">
        <v>292</v>
      </c>
      <c r="C189" s="11">
        <v>575.69999999999993</v>
      </c>
      <c r="D189" s="11">
        <v>0.94</v>
      </c>
      <c r="E189" s="11">
        <v>37.400000000000006</v>
      </c>
      <c r="F189" s="11">
        <v>0.94</v>
      </c>
      <c r="G189" s="11">
        <v>9.5</v>
      </c>
      <c r="H189" s="11">
        <v>9.6999999999999993</v>
      </c>
      <c r="I189" s="11">
        <v>9.4</v>
      </c>
      <c r="J189" s="11">
        <v>8.8000000000000007</v>
      </c>
      <c r="K189" s="11">
        <v>63.9</v>
      </c>
      <c r="L189" s="11">
        <v>0.91</v>
      </c>
      <c r="M189" s="11">
        <v>6.4</v>
      </c>
      <c r="N189" s="11">
        <v>9.9</v>
      </c>
      <c r="O189" s="11">
        <v>9.6999999999999993</v>
      </c>
      <c r="P189" s="11">
        <v>9.1999999999999993</v>
      </c>
      <c r="Q189" s="11">
        <v>8.8000000000000007</v>
      </c>
      <c r="R189" s="11">
        <v>9.9</v>
      </c>
      <c r="S189" s="11">
        <v>10</v>
      </c>
      <c r="T189" s="11">
        <v>194.6</v>
      </c>
      <c r="U189" s="11">
        <v>0.97</v>
      </c>
      <c r="V189" s="11">
        <v>97.1</v>
      </c>
      <c r="W189" s="11">
        <v>97.5</v>
      </c>
      <c r="X189" s="11">
        <v>279.79999999999995</v>
      </c>
      <c r="Y189" s="11">
        <v>0.93</v>
      </c>
      <c r="Z189" s="11">
        <v>91</v>
      </c>
      <c r="AA189" s="11">
        <v>91.7</v>
      </c>
      <c r="AB189" s="11">
        <v>97.1</v>
      </c>
    </row>
    <row r="190" spans="1:28" x14ac:dyDescent="0.25">
      <c r="A190" s="10" t="s">
        <v>83</v>
      </c>
      <c r="B190" s="10" t="s">
        <v>293</v>
      </c>
      <c r="C190" s="11">
        <v>565.1</v>
      </c>
      <c r="D190" s="11">
        <v>0.93</v>
      </c>
      <c r="E190" s="11">
        <v>31.5</v>
      </c>
      <c r="F190" s="11">
        <v>0.79</v>
      </c>
      <c r="G190" s="11">
        <v>9.3000000000000007</v>
      </c>
      <c r="H190" s="11">
        <v>8.8000000000000007</v>
      </c>
      <c r="I190" s="11">
        <v>9.3000000000000007</v>
      </c>
      <c r="J190" s="11">
        <v>4.0999999999999996</v>
      </c>
      <c r="K190" s="11">
        <v>54.9</v>
      </c>
      <c r="L190" s="11">
        <v>0.78</v>
      </c>
      <c r="M190" s="11">
        <v>9</v>
      </c>
      <c r="N190" s="11">
        <v>10</v>
      </c>
      <c r="O190" s="11">
        <v>7.9</v>
      </c>
      <c r="P190" s="11">
        <v>9.5</v>
      </c>
      <c r="Q190" s="11">
        <v>7.6</v>
      </c>
      <c r="R190" s="11">
        <v>5.9</v>
      </c>
      <c r="S190" s="11">
        <v>5</v>
      </c>
      <c r="T190" s="11">
        <v>192.9</v>
      </c>
      <c r="U190" s="11">
        <v>0.96</v>
      </c>
      <c r="V190" s="11">
        <v>92.9</v>
      </c>
      <c r="W190" s="11">
        <v>100</v>
      </c>
      <c r="X190" s="11">
        <v>285.8</v>
      </c>
      <c r="Y190" s="11">
        <v>0.95</v>
      </c>
      <c r="Z190" s="11">
        <v>100</v>
      </c>
      <c r="AA190" s="11">
        <v>92.9</v>
      </c>
      <c r="AB190" s="11">
        <v>92.9</v>
      </c>
    </row>
    <row r="191" spans="1:28" x14ac:dyDescent="0.25">
      <c r="A191" s="10" t="s">
        <v>83</v>
      </c>
      <c r="B191" s="10" t="s">
        <v>294</v>
      </c>
      <c r="C191" s="11">
        <v>550.4</v>
      </c>
      <c r="D191" s="11">
        <v>0.9</v>
      </c>
      <c r="E191" s="11">
        <v>26.900000000000002</v>
      </c>
      <c r="F191" s="11">
        <v>0.67</v>
      </c>
      <c r="G191" s="11">
        <v>7.7</v>
      </c>
      <c r="H191" s="11">
        <v>8.6</v>
      </c>
      <c r="I191" s="11">
        <v>7.8</v>
      </c>
      <c r="J191" s="11">
        <v>2.8</v>
      </c>
      <c r="K191" s="11">
        <v>52.099999999999994</v>
      </c>
      <c r="L191" s="11">
        <v>0.74</v>
      </c>
      <c r="M191" s="11">
        <v>10</v>
      </c>
      <c r="N191" s="11">
        <v>9.9</v>
      </c>
      <c r="O191" s="11">
        <v>9.4</v>
      </c>
      <c r="P191" s="11">
        <v>8.4</v>
      </c>
      <c r="Q191" s="11">
        <v>5.3</v>
      </c>
      <c r="R191" s="11">
        <v>5.0999999999999996</v>
      </c>
      <c r="S191" s="11">
        <v>4</v>
      </c>
      <c r="T191" s="11">
        <v>200</v>
      </c>
      <c r="U191" s="11">
        <v>1</v>
      </c>
      <c r="V191" s="11">
        <v>100</v>
      </c>
      <c r="W191" s="11">
        <v>100</v>
      </c>
      <c r="X191" s="11">
        <v>271.39999999999998</v>
      </c>
      <c r="Y191" s="11">
        <v>0.9</v>
      </c>
      <c r="Z191" s="11">
        <v>100</v>
      </c>
      <c r="AA191" s="11">
        <v>85.7</v>
      </c>
      <c r="AB191" s="11">
        <v>85.7</v>
      </c>
    </row>
    <row r="192" spans="1:28" x14ac:dyDescent="0.25">
      <c r="A192" s="10" t="s">
        <v>83</v>
      </c>
      <c r="B192" s="10" t="s">
        <v>295</v>
      </c>
      <c r="C192" s="11">
        <v>517.1</v>
      </c>
      <c r="D192" s="11">
        <v>0.85</v>
      </c>
      <c r="E192" s="11">
        <v>28.8</v>
      </c>
      <c r="F192" s="11">
        <v>0.72</v>
      </c>
      <c r="G192" s="11">
        <v>8</v>
      </c>
      <c r="H192" s="11">
        <v>9</v>
      </c>
      <c r="I192" s="11">
        <v>7.6</v>
      </c>
      <c r="J192" s="11">
        <v>4.2</v>
      </c>
      <c r="K192" s="11">
        <v>48.300000000000004</v>
      </c>
      <c r="L192" s="11">
        <v>0.69</v>
      </c>
      <c r="M192" s="11">
        <v>4.5999999999999996</v>
      </c>
      <c r="N192" s="11">
        <v>10</v>
      </c>
      <c r="O192" s="11">
        <v>8</v>
      </c>
      <c r="P192" s="11">
        <v>8.6</v>
      </c>
      <c r="Q192" s="11">
        <v>6.5</v>
      </c>
      <c r="R192" s="11">
        <v>5.6</v>
      </c>
      <c r="S192" s="11">
        <v>5</v>
      </c>
      <c r="T192" s="11">
        <v>200</v>
      </c>
      <c r="U192" s="11">
        <v>1</v>
      </c>
      <c r="V192" s="11">
        <v>100</v>
      </c>
      <c r="W192" s="11">
        <v>100</v>
      </c>
      <c r="X192" s="11">
        <v>240</v>
      </c>
      <c r="Y192" s="11">
        <v>0.8</v>
      </c>
      <c r="Z192" s="11">
        <v>60</v>
      </c>
      <c r="AA192" s="11">
        <v>80</v>
      </c>
      <c r="AB192" s="11">
        <v>100</v>
      </c>
    </row>
    <row r="193" spans="1:28" x14ac:dyDescent="0.25">
      <c r="A193" s="10" t="s">
        <v>83</v>
      </c>
      <c r="B193" s="10" t="s">
        <v>296</v>
      </c>
      <c r="C193" s="11">
        <v>485.1</v>
      </c>
      <c r="D193" s="11">
        <v>0.8</v>
      </c>
      <c r="E193" s="11">
        <v>28.1</v>
      </c>
      <c r="F193" s="11">
        <v>0.7</v>
      </c>
      <c r="G193" s="11">
        <v>8.9</v>
      </c>
      <c r="H193" s="11">
        <v>8</v>
      </c>
      <c r="I193" s="11">
        <v>8.6</v>
      </c>
      <c r="J193" s="11">
        <v>2.6</v>
      </c>
      <c r="K193" s="11">
        <v>52.2</v>
      </c>
      <c r="L193" s="11">
        <v>0.75</v>
      </c>
      <c r="M193" s="11">
        <v>5.6</v>
      </c>
      <c r="N193" s="11">
        <v>9.9</v>
      </c>
      <c r="O193" s="11">
        <v>9.3000000000000007</v>
      </c>
      <c r="P193" s="11">
        <v>9.8000000000000007</v>
      </c>
      <c r="Q193" s="11">
        <v>5</v>
      </c>
      <c r="R193" s="11">
        <v>9.6</v>
      </c>
      <c r="S193" s="11">
        <v>3</v>
      </c>
      <c r="T193" s="11">
        <v>184.10000000000002</v>
      </c>
      <c r="U193" s="11">
        <v>0.92</v>
      </c>
      <c r="V193" s="11">
        <v>90.2</v>
      </c>
      <c r="W193" s="11">
        <v>93.9</v>
      </c>
      <c r="X193" s="11">
        <v>220.7</v>
      </c>
      <c r="Y193" s="11">
        <v>0.74</v>
      </c>
      <c r="Z193" s="11">
        <v>63.4</v>
      </c>
      <c r="AA193" s="11">
        <v>75.599999999999994</v>
      </c>
      <c r="AB193" s="11">
        <v>81.7</v>
      </c>
    </row>
    <row r="194" spans="1:28" x14ac:dyDescent="0.25">
      <c r="A194" s="10" t="s">
        <v>83</v>
      </c>
      <c r="B194" s="10" t="s">
        <v>297</v>
      </c>
      <c r="C194" s="11">
        <v>61.6</v>
      </c>
      <c r="D194" s="11">
        <v>0.1</v>
      </c>
      <c r="E194" s="11">
        <v>23.4</v>
      </c>
      <c r="F194" s="11">
        <v>0.59</v>
      </c>
      <c r="G194" s="11">
        <v>7.7</v>
      </c>
      <c r="H194" s="11">
        <v>9</v>
      </c>
      <c r="I194" s="11">
        <v>6</v>
      </c>
      <c r="J194" s="11">
        <v>0.7</v>
      </c>
      <c r="K194" s="11">
        <v>38.200000000000003</v>
      </c>
      <c r="L194" s="11">
        <v>0.55000000000000004</v>
      </c>
      <c r="M194" s="11">
        <v>4.5</v>
      </c>
      <c r="N194" s="11">
        <v>9</v>
      </c>
      <c r="O194" s="11">
        <v>2</v>
      </c>
      <c r="P194" s="11">
        <v>9</v>
      </c>
      <c r="Q194" s="11">
        <v>6.7</v>
      </c>
      <c r="R194" s="11">
        <v>4</v>
      </c>
      <c r="S194" s="11">
        <v>3</v>
      </c>
      <c r="T194" s="11" t="s">
        <v>91</v>
      </c>
      <c r="U194" s="11" t="s">
        <v>91</v>
      </c>
      <c r="V194" s="11" t="s">
        <v>91</v>
      </c>
      <c r="W194" s="11" t="s">
        <v>91</v>
      </c>
      <c r="X194" s="11" t="s">
        <v>91</v>
      </c>
      <c r="Y194" s="11" t="s">
        <v>91</v>
      </c>
      <c r="Z194" s="11" t="s">
        <v>91</v>
      </c>
      <c r="AA194" s="11" t="s">
        <v>91</v>
      </c>
      <c r="AB194" s="11" t="s">
        <v>91</v>
      </c>
    </row>
    <row r="195" spans="1:28" x14ac:dyDescent="0.25">
      <c r="A195" s="10" t="s">
        <v>83</v>
      </c>
      <c r="B195" s="10" t="s">
        <v>298</v>
      </c>
      <c r="C195" s="11">
        <v>60.5</v>
      </c>
      <c r="D195" s="11">
        <v>0.1</v>
      </c>
      <c r="E195" s="11">
        <v>27</v>
      </c>
      <c r="F195" s="11">
        <v>0.68</v>
      </c>
      <c r="G195" s="11">
        <v>8.6999999999999993</v>
      </c>
      <c r="H195" s="11">
        <v>9</v>
      </c>
      <c r="I195" s="11">
        <v>7.3</v>
      </c>
      <c r="J195" s="11">
        <v>2</v>
      </c>
      <c r="K195" s="11">
        <v>33.5</v>
      </c>
      <c r="L195" s="11">
        <v>0.48</v>
      </c>
      <c r="M195" s="11">
        <v>6.5</v>
      </c>
      <c r="N195" s="11">
        <v>8</v>
      </c>
      <c r="O195" s="11">
        <v>6</v>
      </c>
      <c r="P195" s="11">
        <v>0</v>
      </c>
      <c r="Q195" s="11">
        <v>6</v>
      </c>
      <c r="R195" s="11">
        <v>4</v>
      </c>
      <c r="S195" s="11">
        <v>3</v>
      </c>
      <c r="T195" s="11" t="s">
        <v>91</v>
      </c>
      <c r="U195" s="11" t="s">
        <v>91</v>
      </c>
      <c r="V195" s="11" t="s">
        <v>91</v>
      </c>
      <c r="W195" s="11" t="s">
        <v>91</v>
      </c>
      <c r="X195" s="11" t="s">
        <v>91</v>
      </c>
      <c r="Y195" s="11" t="s">
        <v>91</v>
      </c>
      <c r="Z195" s="11" t="s">
        <v>91</v>
      </c>
      <c r="AA195" s="11" t="s">
        <v>91</v>
      </c>
      <c r="AB195" s="11" t="s">
        <v>91</v>
      </c>
    </row>
    <row r="196" spans="1:28" x14ac:dyDescent="0.25">
      <c r="A196" s="10" t="s">
        <v>299</v>
      </c>
      <c r="B196" s="10" t="s">
        <v>300</v>
      </c>
      <c r="C196" s="11">
        <v>542.90000000000009</v>
      </c>
      <c r="D196" s="11">
        <v>0.89</v>
      </c>
      <c r="E196" s="11">
        <v>35.6</v>
      </c>
      <c r="F196" s="11">
        <v>0.89</v>
      </c>
      <c r="G196" s="11">
        <v>9.6</v>
      </c>
      <c r="H196" s="11">
        <v>9.6</v>
      </c>
      <c r="I196" s="11">
        <v>9.4</v>
      </c>
      <c r="J196" s="11">
        <v>7</v>
      </c>
      <c r="K196" s="11">
        <v>52.300000000000004</v>
      </c>
      <c r="L196" s="11">
        <v>0.75</v>
      </c>
      <c r="M196" s="11">
        <v>8.8000000000000007</v>
      </c>
      <c r="N196" s="11">
        <v>7.8</v>
      </c>
      <c r="O196" s="11">
        <v>9.6999999999999993</v>
      </c>
      <c r="P196" s="11">
        <v>8.4</v>
      </c>
      <c r="Q196" s="11">
        <v>8.6999999999999993</v>
      </c>
      <c r="R196" s="11">
        <v>5.9</v>
      </c>
      <c r="S196" s="11">
        <v>3</v>
      </c>
      <c r="T196" s="11">
        <v>193.3</v>
      </c>
      <c r="U196" s="11">
        <v>0.97</v>
      </c>
      <c r="V196" s="11">
        <v>95</v>
      </c>
      <c r="W196" s="11">
        <v>98.3</v>
      </c>
      <c r="X196" s="11">
        <v>261.7</v>
      </c>
      <c r="Y196" s="11">
        <v>0.87</v>
      </c>
      <c r="Z196" s="11">
        <v>76.7</v>
      </c>
      <c r="AA196" s="11">
        <v>90</v>
      </c>
      <c r="AB196" s="11">
        <v>95</v>
      </c>
    </row>
    <row r="197" spans="1:28" x14ac:dyDescent="0.25">
      <c r="A197" s="10" t="s">
        <v>299</v>
      </c>
      <c r="B197" s="10" t="s">
        <v>301</v>
      </c>
      <c r="C197" s="11">
        <v>483.4</v>
      </c>
      <c r="D197" s="11">
        <v>0.79</v>
      </c>
      <c r="E197" s="11">
        <v>30.5</v>
      </c>
      <c r="F197" s="11">
        <v>0.76</v>
      </c>
      <c r="G197" s="11">
        <v>8.5</v>
      </c>
      <c r="H197" s="11">
        <v>8.8000000000000007</v>
      </c>
      <c r="I197" s="11">
        <v>9.3000000000000007</v>
      </c>
      <c r="J197" s="11">
        <v>3.9</v>
      </c>
      <c r="K197" s="11">
        <v>38.900000000000006</v>
      </c>
      <c r="L197" s="11">
        <v>0.56000000000000005</v>
      </c>
      <c r="M197" s="11">
        <v>5.6</v>
      </c>
      <c r="N197" s="11">
        <v>9.8000000000000007</v>
      </c>
      <c r="O197" s="11">
        <v>7.2</v>
      </c>
      <c r="P197" s="11">
        <v>6.9</v>
      </c>
      <c r="Q197" s="11">
        <v>6.2</v>
      </c>
      <c r="R197" s="11">
        <v>1.2</v>
      </c>
      <c r="S197" s="11">
        <v>2</v>
      </c>
      <c r="T197" s="11">
        <v>190</v>
      </c>
      <c r="U197" s="11">
        <v>0.95</v>
      </c>
      <c r="V197" s="11">
        <v>94</v>
      </c>
      <c r="W197" s="11">
        <v>96</v>
      </c>
      <c r="X197" s="11">
        <v>224</v>
      </c>
      <c r="Y197" s="11">
        <v>0.75</v>
      </c>
      <c r="Z197" s="11">
        <v>58</v>
      </c>
      <c r="AA197" s="11">
        <v>88</v>
      </c>
      <c r="AB197" s="11">
        <v>78</v>
      </c>
    </row>
    <row r="198" spans="1:28" x14ac:dyDescent="0.25">
      <c r="A198" s="10" t="s">
        <v>299</v>
      </c>
      <c r="B198" s="10" t="s">
        <v>302</v>
      </c>
      <c r="C198" s="11">
        <v>440.5</v>
      </c>
      <c r="D198" s="11">
        <v>0.72</v>
      </c>
      <c r="E198" s="11">
        <v>31.799999999999997</v>
      </c>
      <c r="F198" s="11">
        <v>0.8</v>
      </c>
      <c r="G198" s="11">
        <v>9</v>
      </c>
      <c r="H198" s="11">
        <v>9.4</v>
      </c>
      <c r="I198" s="11">
        <v>9</v>
      </c>
      <c r="J198" s="11">
        <v>4.4000000000000004</v>
      </c>
      <c r="K198" s="11">
        <v>66.2</v>
      </c>
      <c r="L198" s="11">
        <v>0.95</v>
      </c>
      <c r="M198" s="11">
        <v>9.1</v>
      </c>
      <c r="N198" s="11">
        <v>9.5</v>
      </c>
      <c r="O198" s="11">
        <v>9.3000000000000007</v>
      </c>
      <c r="P198" s="11">
        <v>9.4</v>
      </c>
      <c r="Q198" s="11">
        <v>9.6</v>
      </c>
      <c r="R198" s="11">
        <v>9.3000000000000007</v>
      </c>
      <c r="S198" s="11">
        <v>10</v>
      </c>
      <c r="T198" s="11">
        <v>148.39999999999998</v>
      </c>
      <c r="U198" s="11">
        <v>0.74</v>
      </c>
      <c r="V198" s="11">
        <v>72.3</v>
      </c>
      <c r="W198" s="11">
        <v>76.099999999999994</v>
      </c>
      <c r="X198" s="11">
        <v>194.1</v>
      </c>
      <c r="Y198" s="11">
        <v>0.65</v>
      </c>
      <c r="Z198" s="11">
        <v>55.9</v>
      </c>
      <c r="AA198" s="11">
        <v>69.7</v>
      </c>
      <c r="AB198" s="11">
        <v>68.5</v>
      </c>
    </row>
    <row r="199" spans="1:28" x14ac:dyDescent="0.25">
      <c r="A199" s="10" t="s">
        <v>86</v>
      </c>
      <c r="B199" s="10" t="s">
        <v>303</v>
      </c>
      <c r="C199" s="11">
        <v>573.70000000000005</v>
      </c>
      <c r="D199" s="11">
        <v>0.94</v>
      </c>
      <c r="E199" s="11">
        <v>24</v>
      </c>
      <c r="F199" s="11">
        <v>0.6</v>
      </c>
      <c r="G199" s="11">
        <v>6.7</v>
      </c>
      <c r="H199" s="11">
        <v>5</v>
      </c>
      <c r="I199" s="11">
        <v>7.3</v>
      </c>
      <c r="J199" s="11">
        <v>5</v>
      </c>
      <c r="K199" s="11">
        <v>49.7</v>
      </c>
      <c r="L199" s="11">
        <v>0.71</v>
      </c>
      <c r="M199" s="11">
        <v>7</v>
      </c>
      <c r="N199" s="11">
        <v>10</v>
      </c>
      <c r="O199" s="11">
        <v>8</v>
      </c>
      <c r="P199" s="11">
        <v>10</v>
      </c>
      <c r="Q199" s="11">
        <v>4.7</v>
      </c>
      <c r="R199" s="11">
        <v>6</v>
      </c>
      <c r="S199" s="11">
        <v>4</v>
      </c>
      <c r="T199" s="11">
        <v>200</v>
      </c>
      <c r="U199" s="11">
        <v>1</v>
      </c>
      <c r="V199" s="11">
        <v>100</v>
      </c>
      <c r="W199" s="11">
        <v>100</v>
      </c>
      <c r="X199" s="11">
        <v>300</v>
      </c>
      <c r="Y199" s="11">
        <v>1</v>
      </c>
      <c r="Z199" s="11">
        <v>100</v>
      </c>
      <c r="AA199" s="11">
        <v>100</v>
      </c>
      <c r="AB199" s="11">
        <v>100</v>
      </c>
    </row>
    <row r="200" spans="1:28" x14ac:dyDescent="0.25">
      <c r="A200" s="10" t="s">
        <v>86</v>
      </c>
      <c r="B200" s="10" t="s">
        <v>304</v>
      </c>
      <c r="C200" s="11">
        <v>548.6</v>
      </c>
      <c r="D200" s="11">
        <v>0.9</v>
      </c>
      <c r="E200" s="11">
        <v>36.1</v>
      </c>
      <c r="F200" s="11">
        <v>0.9</v>
      </c>
      <c r="G200" s="11">
        <v>9.8000000000000007</v>
      </c>
      <c r="H200" s="11">
        <v>9.9</v>
      </c>
      <c r="I200" s="11">
        <v>9.1999999999999993</v>
      </c>
      <c r="J200" s="11">
        <v>7.2</v>
      </c>
      <c r="K200" s="11">
        <v>62.2</v>
      </c>
      <c r="L200" s="11">
        <v>0.89</v>
      </c>
      <c r="M200" s="11">
        <v>9.3000000000000007</v>
      </c>
      <c r="N200" s="11">
        <v>9.9</v>
      </c>
      <c r="O200" s="11">
        <v>7.7</v>
      </c>
      <c r="P200" s="11">
        <v>7.8</v>
      </c>
      <c r="Q200" s="11">
        <v>7.9</v>
      </c>
      <c r="R200" s="11">
        <v>9.6</v>
      </c>
      <c r="S200" s="11">
        <v>10</v>
      </c>
      <c r="T200" s="11">
        <v>187</v>
      </c>
      <c r="U200" s="11">
        <v>0.94</v>
      </c>
      <c r="V200" s="11">
        <v>92.8</v>
      </c>
      <c r="W200" s="11">
        <v>94.2</v>
      </c>
      <c r="X200" s="11">
        <v>263.3</v>
      </c>
      <c r="Y200" s="11">
        <v>0.88</v>
      </c>
      <c r="Z200" s="11">
        <v>80.599999999999994</v>
      </c>
      <c r="AA200" s="11">
        <v>88.5</v>
      </c>
      <c r="AB200" s="11">
        <v>94.2</v>
      </c>
    </row>
    <row r="201" spans="1:28" x14ac:dyDescent="0.25">
      <c r="A201" s="10" t="s">
        <v>86</v>
      </c>
      <c r="B201" s="10" t="s">
        <v>305</v>
      </c>
      <c r="C201" s="11">
        <v>546</v>
      </c>
      <c r="D201" s="11">
        <v>0.9</v>
      </c>
      <c r="E201" s="11">
        <v>27.5</v>
      </c>
      <c r="F201" s="11">
        <v>0.69</v>
      </c>
      <c r="G201" s="11">
        <v>7.6</v>
      </c>
      <c r="H201" s="11">
        <v>7</v>
      </c>
      <c r="I201" s="11">
        <v>9</v>
      </c>
      <c r="J201" s="11">
        <v>3.9</v>
      </c>
      <c r="K201" s="11">
        <v>56.599999999999994</v>
      </c>
      <c r="L201" s="11">
        <v>0.81</v>
      </c>
      <c r="M201" s="11">
        <v>9.9</v>
      </c>
      <c r="N201" s="11">
        <v>10</v>
      </c>
      <c r="O201" s="11">
        <v>7.6</v>
      </c>
      <c r="P201" s="11">
        <v>7.9</v>
      </c>
      <c r="Q201" s="11">
        <v>6.4</v>
      </c>
      <c r="R201" s="11">
        <v>4.8</v>
      </c>
      <c r="S201" s="11">
        <v>10</v>
      </c>
      <c r="T201" s="11">
        <v>190.4</v>
      </c>
      <c r="U201" s="11">
        <v>0.95</v>
      </c>
      <c r="V201" s="11">
        <v>95.2</v>
      </c>
      <c r="W201" s="11">
        <v>95.2</v>
      </c>
      <c r="X201" s="11">
        <v>271.5</v>
      </c>
      <c r="Y201" s="11">
        <v>0.91</v>
      </c>
      <c r="Z201" s="11">
        <v>90.5</v>
      </c>
      <c r="AA201" s="11">
        <v>90.5</v>
      </c>
      <c r="AB201" s="11">
        <v>90.5</v>
      </c>
    </row>
    <row r="202" spans="1:28" x14ac:dyDescent="0.25">
      <c r="A202" s="10" t="s">
        <v>86</v>
      </c>
      <c r="B202" s="10" t="s">
        <v>306</v>
      </c>
      <c r="C202" s="11">
        <v>540.29999999999995</v>
      </c>
      <c r="D202" s="11">
        <v>0.89</v>
      </c>
      <c r="E202" s="11">
        <v>23.6</v>
      </c>
      <c r="F202" s="11">
        <v>0.59</v>
      </c>
      <c r="G202" s="11">
        <v>7</v>
      </c>
      <c r="H202" s="11">
        <v>7.1</v>
      </c>
      <c r="I202" s="11">
        <v>6.7</v>
      </c>
      <c r="J202" s="11">
        <v>2.8</v>
      </c>
      <c r="K202" s="11">
        <v>40.699999999999996</v>
      </c>
      <c r="L202" s="11">
        <v>0.57999999999999996</v>
      </c>
      <c r="M202" s="11">
        <v>9</v>
      </c>
      <c r="N202" s="11">
        <v>10</v>
      </c>
      <c r="O202" s="11">
        <v>7.9</v>
      </c>
      <c r="P202" s="11">
        <v>2</v>
      </c>
      <c r="Q202" s="11">
        <v>5.9</v>
      </c>
      <c r="R202" s="11">
        <v>1.9</v>
      </c>
      <c r="S202" s="11">
        <v>4</v>
      </c>
      <c r="T202" s="11">
        <v>196</v>
      </c>
      <c r="U202" s="11">
        <v>0.98</v>
      </c>
      <c r="V202" s="11">
        <v>96</v>
      </c>
      <c r="W202" s="11">
        <v>100</v>
      </c>
      <c r="X202" s="11">
        <v>280</v>
      </c>
      <c r="Y202" s="11">
        <v>0.93</v>
      </c>
      <c r="Z202" s="11">
        <v>96</v>
      </c>
      <c r="AA202" s="11">
        <v>88</v>
      </c>
      <c r="AB202" s="11">
        <v>96</v>
      </c>
    </row>
    <row r="203" spans="1:28" x14ac:dyDescent="0.25">
      <c r="A203" s="10" t="s">
        <v>86</v>
      </c>
      <c r="B203" s="10" t="s">
        <v>307</v>
      </c>
      <c r="C203" s="11">
        <v>539.79999999999995</v>
      </c>
      <c r="D203" s="11">
        <v>0.88</v>
      </c>
      <c r="E203" s="11">
        <v>32</v>
      </c>
      <c r="F203" s="11">
        <v>0.8</v>
      </c>
      <c r="G203" s="11">
        <v>9.5</v>
      </c>
      <c r="H203" s="11">
        <v>9.4</v>
      </c>
      <c r="I203" s="11">
        <v>8.6999999999999993</v>
      </c>
      <c r="J203" s="11">
        <v>4.4000000000000004</v>
      </c>
      <c r="K203" s="11">
        <v>50.6</v>
      </c>
      <c r="L203" s="11">
        <v>0.72</v>
      </c>
      <c r="M203" s="11">
        <v>7.2</v>
      </c>
      <c r="N203" s="11">
        <v>10</v>
      </c>
      <c r="O203" s="11">
        <v>8</v>
      </c>
      <c r="P203" s="11">
        <v>10</v>
      </c>
      <c r="Q203" s="11">
        <v>4.8</v>
      </c>
      <c r="R203" s="11">
        <v>4.5999999999999996</v>
      </c>
      <c r="S203" s="11">
        <v>6</v>
      </c>
      <c r="T203" s="11">
        <v>192.9</v>
      </c>
      <c r="U203" s="11">
        <v>0.96</v>
      </c>
      <c r="V203" s="11">
        <v>100</v>
      </c>
      <c r="W203" s="11">
        <v>92.9</v>
      </c>
      <c r="X203" s="11">
        <v>264.3</v>
      </c>
      <c r="Y203" s="11">
        <v>0.88</v>
      </c>
      <c r="Z203" s="11">
        <v>71.400000000000006</v>
      </c>
      <c r="AA203" s="11">
        <v>100</v>
      </c>
      <c r="AB203" s="11">
        <v>92.9</v>
      </c>
    </row>
    <row r="204" spans="1:28" x14ac:dyDescent="0.25">
      <c r="A204" s="10" t="s">
        <v>86</v>
      </c>
      <c r="B204" s="10" t="s">
        <v>308</v>
      </c>
      <c r="C204" s="11">
        <v>505</v>
      </c>
      <c r="D204" s="11">
        <v>0.83</v>
      </c>
      <c r="E204" s="11">
        <v>30.799999999999997</v>
      </c>
      <c r="F204" s="11">
        <v>0.77</v>
      </c>
      <c r="G204" s="11">
        <v>9.1999999999999993</v>
      </c>
      <c r="H204" s="11">
        <v>7.7</v>
      </c>
      <c r="I204" s="11">
        <v>9.3000000000000007</v>
      </c>
      <c r="J204" s="11">
        <v>4.5999999999999996</v>
      </c>
      <c r="K204" s="11">
        <v>41.000000000000007</v>
      </c>
      <c r="L204" s="11">
        <v>0.59</v>
      </c>
      <c r="M204" s="11">
        <v>9.8000000000000007</v>
      </c>
      <c r="N204" s="11">
        <v>10</v>
      </c>
      <c r="O204" s="11">
        <v>7</v>
      </c>
      <c r="P204" s="11">
        <v>0.8</v>
      </c>
      <c r="Q204" s="11">
        <v>7.7</v>
      </c>
      <c r="R204" s="11">
        <v>1.7</v>
      </c>
      <c r="S204" s="11">
        <v>4</v>
      </c>
      <c r="T204" s="11">
        <v>183.3</v>
      </c>
      <c r="U204" s="11">
        <v>0.92</v>
      </c>
      <c r="V204" s="11">
        <v>100</v>
      </c>
      <c r="W204" s="11">
        <v>83.3</v>
      </c>
      <c r="X204" s="11">
        <v>249.89999999999998</v>
      </c>
      <c r="Y204" s="11">
        <v>0.83</v>
      </c>
      <c r="Z204" s="11">
        <v>83.3</v>
      </c>
      <c r="AA204" s="11">
        <v>83.3</v>
      </c>
      <c r="AB204" s="11">
        <v>83.3</v>
      </c>
    </row>
    <row r="205" spans="1:28" x14ac:dyDescent="0.25">
      <c r="A205" s="10" t="s">
        <v>86</v>
      </c>
      <c r="B205" s="10" t="s">
        <v>309</v>
      </c>
      <c r="C205" s="11">
        <v>504.6</v>
      </c>
      <c r="D205" s="11">
        <v>0.83</v>
      </c>
      <c r="E205" s="11">
        <v>30.2</v>
      </c>
      <c r="F205" s="11">
        <v>0.76</v>
      </c>
      <c r="G205" s="11">
        <v>9</v>
      </c>
      <c r="H205" s="11">
        <v>8.9</v>
      </c>
      <c r="I205" s="11">
        <v>8</v>
      </c>
      <c r="J205" s="11">
        <v>4.3</v>
      </c>
      <c r="K205" s="11">
        <v>34.400000000000006</v>
      </c>
      <c r="L205" s="11">
        <v>0.49</v>
      </c>
      <c r="M205" s="11">
        <v>6.3</v>
      </c>
      <c r="N205" s="11">
        <v>9.8000000000000007</v>
      </c>
      <c r="O205" s="11">
        <v>7.6</v>
      </c>
      <c r="P205" s="11">
        <v>0.6</v>
      </c>
      <c r="Q205" s="11">
        <v>2.5</v>
      </c>
      <c r="R205" s="11">
        <v>5.6</v>
      </c>
      <c r="S205" s="11">
        <v>2</v>
      </c>
      <c r="T205" s="11">
        <v>190</v>
      </c>
      <c r="U205" s="11">
        <v>0.95</v>
      </c>
      <c r="V205" s="11">
        <v>90</v>
      </c>
      <c r="W205" s="11">
        <v>100</v>
      </c>
      <c r="X205" s="11">
        <v>250</v>
      </c>
      <c r="Y205" s="11">
        <v>0.83</v>
      </c>
      <c r="Z205" s="11">
        <v>80</v>
      </c>
      <c r="AA205" s="11">
        <v>100</v>
      </c>
      <c r="AB205" s="11">
        <v>70</v>
      </c>
    </row>
    <row r="206" spans="1:28" x14ac:dyDescent="0.25">
      <c r="A206" s="10" t="s">
        <v>86</v>
      </c>
      <c r="B206" s="10" t="s">
        <v>310</v>
      </c>
      <c r="C206" s="11">
        <v>461.6</v>
      </c>
      <c r="D206" s="11">
        <v>0.76</v>
      </c>
      <c r="E206" s="11">
        <v>27.9</v>
      </c>
      <c r="F206" s="11">
        <v>0.7</v>
      </c>
      <c r="G206" s="11">
        <v>8.9</v>
      </c>
      <c r="H206" s="11">
        <v>7.7</v>
      </c>
      <c r="I206" s="11">
        <v>8.9</v>
      </c>
      <c r="J206" s="11">
        <v>2.4</v>
      </c>
      <c r="K206" s="11">
        <v>45.399999999999991</v>
      </c>
      <c r="L206" s="11">
        <v>0.65</v>
      </c>
      <c r="M206" s="11">
        <v>7.1</v>
      </c>
      <c r="N206" s="11">
        <v>8.6999999999999993</v>
      </c>
      <c r="O206" s="11">
        <v>7.6</v>
      </c>
      <c r="P206" s="11">
        <v>9.9</v>
      </c>
      <c r="Q206" s="11">
        <v>7.8</v>
      </c>
      <c r="R206" s="11">
        <v>1.3</v>
      </c>
      <c r="S206" s="11">
        <v>3</v>
      </c>
      <c r="T206" s="11">
        <v>164.7</v>
      </c>
      <c r="U206" s="11">
        <v>0.82</v>
      </c>
      <c r="V206" s="11">
        <v>76.5</v>
      </c>
      <c r="W206" s="11">
        <v>88.2</v>
      </c>
      <c r="X206" s="11">
        <v>223.60000000000002</v>
      </c>
      <c r="Y206" s="11">
        <v>0.75</v>
      </c>
      <c r="Z206" s="11">
        <v>64.7</v>
      </c>
      <c r="AA206" s="11">
        <v>82.4</v>
      </c>
      <c r="AB206" s="11">
        <v>76.5</v>
      </c>
    </row>
    <row r="207" spans="1:28" x14ac:dyDescent="0.25">
      <c r="A207" s="10" t="s">
        <v>86</v>
      </c>
      <c r="B207" s="10" t="s">
        <v>311</v>
      </c>
      <c r="C207" s="11">
        <v>453.5</v>
      </c>
      <c r="D207" s="11">
        <v>0.74</v>
      </c>
      <c r="E207" s="11">
        <v>21.3</v>
      </c>
      <c r="F207" s="11">
        <v>0.53</v>
      </c>
      <c r="G207" s="11">
        <v>4.9000000000000004</v>
      </c>
      <c r="H207" s="11">
        <v>5.3</v>
      </c>
      <c r="I207" s="11">
        <v>8</v>
      </c>
      <c r="J207" s="11">
        <v>3.1</v>
      </c>
      <c r="K207" s="11">
        <v>32.199999999999996</v>
      </c>
      <c r="L207" s="11">
        <v>0.46</v>
      </c>
      <c r="M207" s="11">
        <v>7.4</v>
      </c>
      <c r="N207" s="11">
        <v>9.6</v>
      </c>
      <c r="O207" s="11">
        <v>7</v>
      </c>
      <c r="P207" s="11">
        <v>0.5</v>
      </c>
      <c r="Q207" s="11">
        <v>6.9</v>
      </c>
      <c r="R207" s="11">
        <v>0.8</v>
      </c>
      <c r="S207" s="11">
        <v>0</v>
      </c>
      <c r="T207" s="11">
        <v>200</v>
      </c>
      <c r="U207" s="11">
        <v>1</v>
      </c>
      <c r="V207" s="11">
        <v>100</v>
      </c>
      <c r="W207" s="11">
        <v>100</v>
      </c>
      <c r="X207" s="11">
        <v>200</v>
      </c>
      <c r="Y207" s="11">
        <v>0.67</v>
      </c>
      <c r="Z207" s="11">
        <v>37.5</v>
      </c>
      <c r="AA207" s="11">
        <v>62.5</v>
      </c>
      <c r="AB207" s="11">
        <v>100</v>
      </c>
    </row>
    <row r="208" spans="1:28" x14ac:dyDescent="0.25">
      <c r="A208" s="10" t="s">
        <v>312</v>
      </c>
      <c r="B208" s="10" t="s">
        <v>313</v>
      </c>
      <c r="C208" s="11">
        <v>580.4</v>
      </c>
      <c r="D208" s="11">
        <v>0.95</v>
      </c>
      <c r="E208" s="11">
        <v>37.5</v>
      </c>
      <c r="F208" s="11">
        <v>0.94</v>
      </c>
      <c r="G208" s="11">
        <v>9.5</v>
      </c>
      <c r="H208" s="11">
        <v>9.3000000000000007</v>
      </c>
      <c r="I208" s="11">
        <v>10</v>
      </c>
      <c r="J208" s="11">
        <v>8.6999999999999993</v>
      </c>
      <c r="K208" s="11">
        <v>42.9</v>
      </c>
      <c r="L208" s="11">
        <v>0.61</v>
      </c>
      <c r="M208" s="11">
        <v>10</v>
      </c>
      <c r="N208" s="11">
        <v>10</v>
      </c>
      <c r="O208" s="11">
        <v>7.3</v>
      </c>
      <c r="P208" s="11">
        <v>1</v>
      </c>
      <c r="Q208" s="11">
        <v>6.3</v>
      </c>
      <c r="R208" s="11">
        <v>1.3</v>
      </c>
      <c r="S208" s="11">
        <v>7</v>
      </c>
      <c r="T208" s="11">
        <v>200</v>
      </c>
      <c r="U208" s="11">
        <v>1</v>
      </c>
      <c r="V208" s="11">
        <v>100</v>
      </c>
      <c r="W208" s="11">
        <v>100</v>
      </c>
      <c r="X208" s="11">
        <v>300</v>
      </c>
      <c r="Y208" s="11">
        <v>1</v>
      </c>
      <c r="Z208" s="11">
        <v>100</v>
      </c>
      <c r="AA208" s="11">
        <v>100</v>
      </c>
      <c r="AB208" s="11">
        <v>100</v>
      </c>
    </row>
    <row r="209" spans="1:28" x14ac:dyDescent="0.25">
      <c r="A209" s="10" t="s">
        <v>312</v>
      </c>
      <c r="B209" s="10" t="s">
        <v>314</v>
      </c>
      <c r="C209" s="11">
        <v>562</v>
      </c>
      <c r="D209" s="11">
        <v>0.92</v>
      </c>
      <c r="E209" s="11">
        <v>35.700000000000003</v>
      </c>
      <c r="F209" s="11">
        <v>0.89</v>
      </c>
      <c r="G209" s="11">
        <v>9.3000000000000007</v>
      </c>
      <c r="H209" s="11">
        <v>9.9</v>
      </c>
      <c r="I209" s="11">
        <v>9.3000000000000007</v>
      </c>
      <c r="J209" s="11">
        <v>7.2</v>
      </c>
      <c r="K209" s="11">
        <v>51.199999999999996</v>
      </c>
      <c r="L209" s="11">
        <v>0.73</v>
      </c>
      <c r="M209" s="11">
        <v>5.3</v>
      </c>
      <c r="N209" s="11">
        <v>9.9</v>
      </c>
      <c r="O209" s="11">
        <v>7.8</v>
      </c>
      <c r="P209" s="11">
        <v>10</v>
      </c>
      <c r="Q209" s="11">
        <v>8.4</v>
      </c>
      <c r="R209" s="11">
        <v>5.8</v>
      </c>
      <c r="S209" s="11">
        <v>4</v>
      </c>
      <c r="T209" s="11">
        <v>200</v>
      </c>
      <c r="U209" s="11">
        <v>1</v>
      </c>
      <c r="V209" s="11">
        <v>100</v>
      </c>
      <c r="W209" s="11">
        <v>100</v>
      </c>
      <c r="X209" s="11">
        <v>275.10000000000002</v>
      </c>
      <c r="Y209" s="11">
        <v>0.92</v>
      </c>
      <c r="Z209" s="11">
        <v>81.3</v>
      </c>
      <c r="AA209" s="11">
        <v>100</v>
      </c>
      <c r="AB209" s="11">
        <v>93.8</v>
      </c>
    </row>
    <row r="210" spans="1:28" x14ac:dyDescent="0.25">
      <c r="A210" s="10" t="s">
        <v>312</v>
      </c>
      <c r="B210" s="10" t="s">
        <v>315</v>
      </c>
      <c r="C210" s="11">
        <v>561.79999999999995</v>
      </c>
      <c r="D210" s="11">
        <v>0.92</v>
      </c>
      <c r="E210" s="11">
        <v>32.5</v>
      </c>
      <c r="F210" s="11">
        <v>0.81</v>
      </c>
      <c r="G210" s="11">
        <v>9</v>
      </c>
      <c r="H210" s="11">
        <v>8.5</v>
      </c>
      <c r="I210" s="11">
        <v>9.9</v>
      </c>
      <c r="J210" s="11">
        <v>5.0999999999999996</v>
      </c>
      <c r="K210" s="11">
        <v>48.2</v>
      </c>
      <c r="L210" s="11">
        <v>0.69</v>
      </c>
      <c r="M210" s="11">
        <v>5.9</v>
      </c>
      <c r="N210" s="11">
        <v>9.9</v>
      </c>
      <c r="O210" s="11">
        <v>9.6999999999999993</v>
      </c>
      <c r="P210" s="11">
        <v>9.6999999999999993</v>
      </c>
      <c r="Q210" s="11">
        <v>9.1999999999999993</v>
      </c>
      <c r="R210" s="11">
        <v>1.8</v>
      </c>
      <c r="S210" s="11">
        <v>2</v>
      </c>
      <c r="T210" s="11">
        <v>200</v>
      </c>
      <c r="U210" s="11">
        <v>1</v>
      </c>
      <c r="V210" s="11">
        <v>100</v>
      </c>
      <c r="W210" s="11">
        <v>100</v>
      </c>
      <c r="X210" s="11">
        <v>281.10000000000002</v>
      </c>
      <c r="Y210" s="11">
        <v>0.94</v>
      </c>
      <c r="Z210" s="11">
        <v>91.9</v>
      </c>
      <c r="AA210" s="11">
        <v>94.6</v>
      </c>
      <c r="AB210" s="11">
        <v>94.6</v>
      </c>
    </row>
    <row r="211" spans="1:28" x14ac:dyDescent="0.25">
      <c r="A211" s="10" t="s">
        <v>312</v>
      </c>
      <c r="B211" s="10" t="s">
        <v>316</v>
      </c>
      <c r="C211" s="11">
        <v>542.9</v>
      </c>
      <c r="D211" s="11">
        <v>0.89</v>
      </c>
      <c r="E211" s="11">
        <v>30.700000000000003</v>
      </c>
      <c r="F211" s="11">
        <v>0.77</v>
      </c>
      <c r="G211" s="11">
        <v>8.1</v>
      </c>
      <c r="H211" s="11">
        <v>7.7</v>
      </c>
      <c r="I211" s="11">
        <v>9.8000000000000007</v>
      </c>
      <c r="J211" s="11">
        <v>5.0999999999999996</v>
      </c>
      <c r="K211" s="11">
        <v>46.8</v>
      </c>
      <c r="L211" s="11">
        <v>0.67</v>
      </c>
      <c r="M211" s="11">
        <v>9.8000000000000007</v>
      </c>
      <c r="N211" s="11">
        <v>9.9</v>
      </c>
      <c r="O211" s="11">
        <v>7.5</v>
      </c>
      <c r="P211" s="11">
        <v>9.8000000000000007</v>
      </c>
      <c r="Q211" s="11">
        <v>8.4</v>
      </c>
      <c r="R211" s="11">
        <v>1.4</v>
      </c>
      <c r="S211" s="11">
        <v>0</v>
      </c>
      <c r="T211" s="11">
        <v>196.2</v>
      </c>
      <c r="U211" s="11">
        <v>0.98</v>
      </c>
      <c r="V211" s="11">
        <v>100</v>
      </c>
      <c r="W211" s="11">
        <v>96.2</v>
      </c>
      <c r="X211" s="11">
        <v>269.2</v>
      </c>
      <c r="Y211" s="11">
        <v>0.9</v>
      </c>
      <c r="Z211" s="11">
        <v>84.6</v>
      </c>
      <c r="AA211" s="11">
        <v>84.6</v>
      </c>
      <c r="AB211" s="11">
        <v>100</v>
      </c>
    </row>
    <row r="212" spans="1:28" x14ac:dyDescent="0.25">
      <c r="A212" s="10" t="s">
        <v>312</v>
      </c>
      <c r="B212" s="10" t="s">
        <v>317</v>
      </c>
      <c r="C212" s="11">
        <v>529.20000000000005</v>
      </c>
      <c r="D212" s="11">
        <v>0.87</v>
      </c>
      <c r="E212" s="11">
        <v>32</v>
      </c>
      <c r="F212" s="11">
        <v>0.8</v>
      </c>
      <c r="G212" s="11">
        <v>9.3000000000000007</v>
      </c>
      <c r="H212" s="11">
        <v>8</v>
      </c>
      <c r="I212" s="11">
        <v>9.5</v>
      </c>
      <c r="J212" s="11">
        <v>5.2</v>
      </c>
      <c r="K212" s="11">
        <v>47.2</v>
      </c>
      <c r="L212" s="11">
        <v>0.67</v>
      </c>
      <c r="M212" s="11">
        <v>9.5</v>
      </c>
      <c r="N212" s="11">
        <v>9</v>
      </c>
      <c r="O212" s="11">
        <v>7</v>
      </c>
      <c r="P212" s="11">
        <v>8</v>
      </c>
      <c r="Q212" s="11">
        <v>5.2</v>
      </c>
      <c r="R212" s="11">
        <v>1.5</v>
      </c>
      <c r="S212" s="11">
        <v>7</v>
      </c>
      <c r="T212" s="11">
        <v>187.5</v>
      </c>
      <c r="U212" s="11">
        <v>0.94</v>
      </c>
      <c r="V212" s="11">
        <v>100</v>
      </c>
      <c r="W212" s="11">
        <v>87.5</v>
      </c>
      <c r="X212" s="11">
        <v>262.5</v>
      </c>
      <c r="Y212" s="11">
        <v>0.88</v>
      </c>
      <c r="Z212" s="11">
        <v>100</v>
      </c>
      <c r="AA212" s="11">
        <v>75</v>
      </c>
      <c r="AB212" s="11">
        <v>87.5</v>
      </c>
    </row>
    <row r="213" spans="1:28" x14ac:dyDescent="0.25">
      <c r="A213" s="10" t="s">
        <v>312</v>
      </c>
      <c r="B213" s="10" t="s">
        <v>318</v>
      </c>
      <c r="C213" s="11">
        <v>525.9</v>
      </c>
      <c r="D213" s="11">
        <v>0.86</v>
      </c>
      <c r="E213" s="11">
        <v>35.6</v>
      </c>
      <c r="F213" s="11">
        <v>0.89</v>
      </c>
      <c r="G213" s="11">
        <v>9.8000000000000007</v>
      </c>
      <c r="H213" s="11">
        <v>10</v>
      </c>
      <c r="I213" s="11">
        <v>9.8000000000000007</v>
      </c>
      <c r="J213" s="11">
        <v>6</v>
      </c>
      <c r="K213" s="11">
        <v>59.099999999999994</v>
      </c>
      <c r="L213" s="11">
        <v>0.84</v>
      </c>
      <c r="M213" s="11">
        <v>5.7</v>
      </c>
      <c r="N213" s="11">
        <v>7.8</v>
      </c>
      <c r="O213" s="11">
        <v>9.5</v>
      </c>
      <c r="P213" s="11">
        <v>7.3</v>
      </c>
      <c r="Q213" s="11">
        <v>9.1</v>
      </c>
      <c r="R213" s="11">
        <v>9.6999999999999993</v>
      </c>
      <c r="S213" s="11">
        <v>10</v>
      </c>
      <c r="T213" s="11">
        <v>179</v>
      </c>
      <c r="U213" s="11">
        <v>0.9</v>
      </c>
      <c r="V213" s="11">
        <v>89.9</v>
      </c>
      <c r="W213" s="11">
        <v>89.1</v>
      </c>
      <c r="X213" s="11">
        <v>252.2</v>
      </c>
      <c r="Y213" s="11">
        <v>0.84</v>
      </c>
      <c r="Z213" s="11">
        <v>72.900000000000006</v>
      </c>
      <c r="AA213" s="11">
        <v>88.6</v>
      </c>
      <c r="AB213" s="11">
        <v>90.7</v>
      </c>
    </row>
    <row r="214" spans="1:28" x14ac:dyDescent="0.25">
      <c r="A214" s="10" t="s">
        <v>312</v>
      </c>
      <c r="B214" s="10" t="s">
        <v>319</v>
      </c>
      <c r="C214" s="11">
        <v>524.1</v>
      </c>
      <c r="D214" s="11">
        <v>0.86</v>
      </c>
      <c r="E214" s="11">
        <v>33</v>
      </c>
      <c r="F214" s="11">
        <v>0.83</v>
      </c>
      <c r="G214" s="11">
        <v>9.3000000000000007</v>
      </c>
      <c r="H214" s="11">
        <v>8.6</v>
      </c>
      <c r="I214" s="11">
        <v>9.3000000000000007</v>
      </c>
      <c r="J214" s="11">
        <v>5.8</v>
      </c>
      <c r="K214" s="11">
        <v>31.1</v>
      </c>
      <c r="L214" s="11">
        <v>0.44</v>
      </c>
      <c r="M214" s="11">
        <v>6.3</v>
      </c>
      <c r="N214" s="11">
        <v>9</v>
      </c>
      <c r="O214" s="11">
        <v>3.6</v>
      </c>
      <c r="P214" s="11">
        <v>0.4</v>
      </c>
      <c r="Q214" s="11">
        <v>10</v>
      </c>
      <c r="R214" s="11">
        <v>0.8</v>
      </c>
      <c r="S214" s="11">
        <v>1</v>
      </c>
      <c r="T214" s="11">
        <v>200</v>
      </c>
      <c r="U214" s="11">
        <v>1</v>
      </c>
      <c r="V214" s="11">
        <v>100</v>
      </c>
      <c r="W214" s="11">
        <v>100</v>
      </c>
      <c r="X214" s="11">
        <v>260</v>
      </c>
      <c r="Y214" s="11">
        <v>0.87</v>
      </c>
      <c r="Z214" s="11">
        <v>80</v>
      </c>
      <c r="AA214" s="11">
        <v>80</v>
      </c>
      <c r="AB214" s="11">
        <v>100</v>
      </c>
    </row>
    <row r="215" spans="1:28" x14ac:dyDescent="0.25">
      <c r="A215" s="10" t="s">
        <v>312</v>
      </c>
      <c r="B215" s="10" t="s">
        <v>320</v>
      </c>
      <c r="C215" s="11">
        <v>521.29999999999995</v>
      </c>
      <c r="D215" s="11">
        <v>0.85</v>
      </c>
      <c r="E215" s="11">
        <v>33.5</v>
      </c>
      <c r="F215" s="11">
        <v>0.84</v>
      </c>
      <c r="G215" s="11">
        <v>8.8000000000000007</v>
      </c>
      <c r="H215" s="11">
        <v>9.3000000000000007</v>
      </c>
      <c r="I215" s="11">
        <v>8.3000000000000007</v>
      </c>
      <c r="J215" s="11">
        <v>7.1</v>
      </c>
      <c r="K215" s="11">
        <v>37.799999999999997</v>
      </c>
      <c r="L215" s="11">
        <v>0.54</v>
      </c>
      <c r="M215" s="11">
        <v>6</v>
      </c>
      <c r="N215" s="11">
        <v>9</v>
      </c>
      <c r="O215" s="11">
        <v>6.8</v>
      </c>
      <c r="P215" s="11">
        <v>4.5</v>
      </c>
      <c r="Q215" s="11">
        <v>7.5</v>
      </c>
      <c r="R215" s="11">
        <v>1</v>
      </c>
      <c r="S215" s="11">
        <v>3</v>
      </c>
      <c r="T215" s="11">
        <v>200</v>
      </c>
      <c r="U215" s="11">
        <v>1</v>
      </c>
      <c r="V215" s="11">
        <v>100</v>
      </c>
      <c r="W215" s="11">
        <v>100</v>
      </c>
      <c r="X215" s="11">
        <v>250</v>
      </c>
      <c r="Y215" s="11">
        <v>0.83</v>
      </c>
      <c r="Z215" s="11">
        <v>50</v>
      </c>
      <c r="AA215" s="11">
        <v>100</v>
      </c>
      <c r="AB215" s="11">
        <v>100</v>
      </c>
    </row>
    <row r="216" spans="1:28" x14ac:dyDescent="0.25">
      <c r="A216" s="10" t="s">
        <v>312</v>
      </c>
      <c r="B216" s="10" t="s">
        <v>321</v>
      </c>
      <c r="C216" s="11">
        <v>502.09999999999997</v>
      </c>
      <c r="D216" s="11">
        <v>0.82</v>
      </c>
      <c r="E216" s="11">
        <v>33.800000000000004</v>
      </c>
      <c r="F216" s="11">
        <v>0.85</v>
      </c>
      <c r="G216" s="11">
        <v>9.4</v>
      </c>
      <c r="H216" s="11">
        <v>9.1999999999999993</v>
      </c>
      <c r="I216" s="11">
        <v>9.8000000000000007</v>
      </c>
      <c r="J216" s="11">
        <v>5.4</v>
      </c>
      <c r="K216" s="11">
        <v>55.3</v>
      </c>
      <c r="L216" s="11">
        <v>0.79</v>
      </c>
      <c r="M216" s="11">
        <v>7.1</v>
      </c>
      <c r="N216" s="11">
        <v>9.6999999999999993</v>
      </c>
      <c r="O216" s="11">
        <v>7.3</v>
      </c>
      <c r="P216" s="11">
        <v>6.1</v>
      </c>
      <c r="Q216" s="11">
        <v>6.9</v>
      </c>
      <c r="R216" s="11">
        <v>9.1999999999999993</v>
      </c>
      <c r="S216" s="11">
        <v>9</v>
      </c>
      <c r="T216" s="11">
        <v>181.3</v>
      </c>
      <c r="U216" s="11">
        <v>0.91</v>
      </c>
      <c r="V216" s="11">
        <v>89.3</v>
      </c>
      <c r="W216" s="11">
        <v>92</v>
      </c>
      <c r="X216" s="11">
        <v>231.7</v>
      </c>
      <c r="Y216" s="11">
        <v>0.77</v>
      </c>
      <c r="Z216" s="11">
        <v>61.6</v>
      </c>
      <c r="AA216" s="11">
        <v>87.1</v>
      </c>
      <c r="AB216" s="11">
        <v>83</v>
      </c>
    </row>
    <row r="217" spans="1:28" x14ac:dyDescent="0.25">
      <c r="A217" s="10" t="s">
        <v>312</v>
      </c>
      <c r="B217" s="10" t="s">
        <v>322</v>
      </c>
      <c r="C217" s="11">
        <v>24.1</v>
      </c>
      <c r="D217" s="11">
        <v>0.04</v>
      </c>
      <c r="E217" s="11">
        <v>24.1</v>
      </c>
      <c r="F217" s="11">
        <v>0.6</v>
      </c>
      <c r="G217" s="11">
        <v>6.7</v>
      </c>
      <c r="H217" s="11">
        <v>7.7</v>
      </c>
      <c r="I217" s="11">
        <v>6.7</v>
      </c>
      <c r="J217" s="11">
        <v>3</v>
      </c>
      <c r="K217" s="11" t="s">
        <v>91</v>
      </c>
      <c r="L217" s="11" t="s">
        <v>91</v>
      </c>
      <c r="M217" s="11" t="s">
        <v>91</v>
      </c>
      <c r="N217" s="11" t="s">
        <v>91</v>
      </c>
      <c r="O217" s="11" t="s">
        <v>91</v>
      </c>
      <c r="P217" s="11" t="s">
        <v>91</v>
      </c>
      <c r="Q217" s="11" t="s">
        <v>91</v>
      </c>
      <c r="R217" s="11" t="s">
        <v>91</v>
      </c>
      <c r="S217" s="11" t="s">
        <v>91</v>
      </c>
      <c r="T217" s="11" t="s">
        <v>91</v>
      </c>
      <c r="U217" s="11" t="s">
        <v>91</v>
      </c>
      <c r="V217" s="11" t="s">
        <v>91</v>
      </c>
      <c r="W217" s="11" t="s">
        <v>91</v>
      </c>
      <c r="X217" s="11" t="s">
        <v>91</v>
      </c>
      <c r="Y217" s="11" t="s">
        <v>91</v>
      </c>
      <c r="Z217" s="11" t="s">
        <v>91</v>
      </c>
      <c r="AA217" s="11" t="s">
        <v>91</v>
      </c>
      <c r="AB217" s="11" t="s">
        <v>91</v>
      </c>
    </row>
    <row r="218" spans="1:28" x14ac:dyDescent="0.25">
      <c r="A218" s="10" t="s">
        <v>88</v>
      </c>
      <c r="B218" s="10" t="s">
        <v>323</v>
      </c>
      <c r="C218" s="11">
        <v>581.79999999999995</v>
      </c>
      <c r="D218" s="11">
        <v>0.95</v>
      </c>
      <c r="E218" s="11">
        <v>32.599999999999994</v>
      </c>
      <c r="F218" s="11">
        <v>0.82</v>
      </c>
      <c r="G218" s="11">
        <v>9.6999999999999993</v>
      </c>
      <c r="H218" s="11">
        <v>9.6999999999999993</v>
      </c>
      <c r="I218" s="11">
        <v>9.6999999999999993</v>
      </c>
      <c r="J218" s="11">
        <v>3.5</v>
      </c>
      <c r="K218" s="11">
        <v>49.2</v>
      </c>
      <c r="L218" s="11">
        <v>0.7</v>
      </c>
      <c r="M218" s="11">
        <v>9</v>
      </c>
      <c r="N218" s="11">
        <v>10</v>
      </c>
      <c r="O218" s="11">
        <v>7.4</v>
      </c>
      <c r="P218" s="11">
        <v>9.1</v>
      </c>
      <c r="Q218" s="11">
        <v>9.6</v>
      </c>
      <c r="R218" s="11">
        <v>1.1000000000000001</v>
      </c>
      <c r="S218" s="11">
        <v>3</v>
      </c>
      <c r="T218" s="11">
        <v>200</v>
      </c>
      <c r="U218" s="11">
        <v>1</v>
      </c>
      <c r="V218" s="11">
        <v>100</v>
      </c>
      <c r="W218" s="11">
        <v>100</v>
      </c>
      <c r="X218" s="11">
        <v>300</v>
      </c>
      <c r="Y218" s="11">
        <v>1</v>
      </c>
      <c r="Z218" s="11">
        <v>100</v>
      </c>
      <c r="AA218" s="11">
        <v>100</v>
      </c>
      <c r="AB218" s="11">
        <v>100</v>
      </c>
    </row>
    <row r="219" spans="1:28" x14ac:dyDescent="0.25">
      <c r="A219" s="10" t="s">
        <v>88</v>
      </c>
      <c r="B219" s="10" t="s">
        <v>324</v>
      </c>
      <c r="C219" s="11">
        <v>581.20000000000005</v>
      </c>
      <c r="D219" s="11">
        <v>0.95</v>
      </c>
      <c r="E219" s="11">
        <v>31.8</v>
      </c>
      <c r="F219" s="11">
        <v>0.8</v>
      </c>
      <c r="G219" s="11">
        <v>8.6</v>
      </c>
      <c r="H219" s="11">
        <v>9</v>
      </c>
      <c r="I219" s="11">
        <v>9.1999999999999993</v>
      </c>
      <c r="J219" s="11">
        <v>5</v>
      </c>
      <c r="K219" s="11">
        <v>53.9</v>
      </c>
      <c r="L219" s="11">
        <v>0.77</v>
      </c>
      <c r="M219" s="11">
        <v>9</v>
      </c>
      <c r="N219" s="11">
        <v>10</v>
      </c>
      <c r="O219" s="11">
        <v>7.5</v>
      </c>
      <c r="P219" s="11">
        <v>9.9</v>
      </c>
      <c r="Q219" s="11">
        <v>8.1</v>
      </c>
      <c r="R219" s="11">
        <v>5.4</v>
      </c>
      <c r="S219" s="11">
        <v>4</v>
      </c>
      <c r="T219" s="11">
        <v>200</v>
      </c>
      <c r="U219" s="11">
        <v>1</v>
      </c>
      <c r="V219" s="11">
        <v>100</v>
      </c>
      <c r="W219" s="11">
        <v>100</v>
      </c>
      <c r="X219" s="11">
        <v>295.5</v>
      </c>
      <c r="Y219" s="11">
        <v>0.99</v>
      </c>
      <c r="Z219" s="11">
        <v>100</v>
      </c>
      <c r="AA219" s="11">
        <v>100</v>
      </c>
      <c r="AB219" s="11">
        <v>95.5</v>
      </c>
    </row>
    <row r="220" spans="1:28" x14ac:dyDescent="0.25">
      <c r="A220" s="10" t="s">
        <v>88</v>
      </c>
      <c r="B220" s="10" t="s">
        <v>325</v>
      </c>
      <c r="C220" s="11">
        <v>580.79999999999995</v>
      </c>
      <c r="D220" s="11">
        <v>0.95</v>
      </c>
      <c r="E220" s="11">
        <v>35.5</v>
      </c>
      <c r="F220" s="11">
        <v>0.89</v>
      </c>
      <c r="G220" s="11">
        <v>9.5</v>
      </c>
      <c r="H220" s="11">
        <v>9.6999999999999993</v>
      </c>
      <c r="I220" s="11">
        <v>9.3000000000000007</v>
      </c>
      <c r="J220" s="11">
        <v>7</v>
      </c>
      <c r="K220" s="11">
        <v>45.3</v>
      </c>
      <c r="L220" s="11">
        <v>0.65</v>
      </c>
      <c r="M220" s="11">
        <v>9</v>
      </c>
      <c r="N220" s="11">
        <v>10</v>
      </c>
      <c r="O220" s="11">
        <v>8</v>
      </c>
      <c r="P220" s="11">
        <v>0.8</v>
      </c>
      <c r="Q220" s="11">
        <v>5.5</v>
      </c>
      <c r="R220" s="11">
        <v>5</v>
      </c>
      <c r="S220" s="11">
        <v>7</v>
      </c>
      <c r="T220" s="11">
        <v>200</v>
      </c>
      <c r="U220" s="11">
        <v>1</v>
      </c>
      <c r="V220" s="11">
        <v>100</v>
      </c>
      <c r="W220" s="11">
        <v>100</v>
      </c>
      <c r="X220" s="11">
        <v>300</v>
      </c>
      <c r="Y220" s="11">
        <v>1</v>
      </c>
      <c r="Z220" s="11">
        <v>100</v>
      </c>
      <c r="AA220" s="11">
        <v>100</v>
      </c>
      <c r="AB220" s="11">
        <v>100</v>
      </c>
    </row>
    <row r="221" spans="1:28" x14ac:dyDescent="0.25">
      <c r="A221" s="10" t="s">
        <v>88</v>
      </c>
      <c r="B221" s="10" t="s">
        <v>326</v>
      </c>
      <c r="C221" s="11">
        <v>574.5</v>
      </c>
      <c r="D221" s="11">
        <v>0.94</v>
      </c>
      <c r="E221" s="11">
        <v>31.5</v>
      </c>
      <c r="F221" s="11">
        <v>0.79</v>
      </c>
      <c r="G221" s="11">
        <v>8.8000000000000007</v>
      </c>
      <c r="H221" s="11">
        <v>8.3000000000000007</v>
      </c>
      <c r="I221" s="11">
        <v>8.5</v>
      </c>
      <c r="J221" s="11">
        <v>5.9</v>
      </c>
      <c r="K221" s="11">
        <v>62.7</v>
      </c>
      <c r="L221" s="11">
        <v>0.9</v>
      </c>
      <c r="M221" s="11">
        <v>8.4</v>
      </c>
      <c r="N221" s="11">
        <v>10</v>
      </c>
      <c r="O221" s="11">
        <v>9.9</v>
      </c>
      <c r="P221" s="11">
        <v>9.6</v>
      </c>
      <c r="Q221" s="11">
        <v>9.8000000000000007</v>
      </c>
      <c r="R221" s="11">
        <v>10</v>
      </c>
      <c r="S221" s="11">
        <v>5</v>
      </c>
      <c r="T221" s="11">
        <v>196.7</v>
      </c>
      <c r="U221" s="11">
        <v>0.98</v>
      </c>
      <c r="V221" s="11">
        <v>96.7</v>
      </c>
      <c r="W221" s="11">
        <v>100</v>
      </c>
      <c r="X221" s="11">
        <v>283.60000000000002</v>
      </c>
      <c r="Y221" s="11">
        <v>0.95</v>
      </c>
      <c r="Z221" s="11">
        <v>86.9</v>
      </c>
      <c r="AA221" s="11">
        <v>100</v>
      </c>
      <c r="AB221" s="11">
        <v>96.7</v>
      </c>
    </row>
    <row r="222" spans="1:28" x14ac:dyDescent="0.25">
      <c r="A222" s="10" t="s">
        <v>88</v>
      </c>
      <c r="B222" s="10" t="s">
        <v>327</v>
      </c>
      <c r="C222" s="11">
        <v>516.30000000000007</v>
      </c>
      <c r="D222" s="11">
        <v>0.85</v>
      </c>
      <c r="E222" s="11">
        <v>32.900000000000006</v>
      </c>
      <c r="F222" s="11">
        <v>0.82</v>
      </c>
      <c r="G222" s="11">
        <v>9.4</v>
      </c>
      <c r="H222" s="11">
        <v>9.1999999999999993</v>
      </c>
      <c r="I222" s="11">
        <v>8.8000000000000007</v>
      </c>
      <c r="J222" s="11">
        <v>5.5</v>
      </c>
      <c r="K222" s="11">
        <v>54.400000000000006</v>
      </c>
      <c r="L222" s="11">
        <v>0.78</v>
      </c>
      <c r="M222" s="11">
        <v>6.3</v>
      </c>
      <c r="N222" s="11">
        <v>9.6999999999999993</v>
      </c>
      <c r="O222" s="11">
        <v>7.7</v>
      </c>
      <c r="P222" s="11">
        <v>5.7</v>
      </c>
      <c r="Q222" s="11">
        <v>9.3000000000000007</v>
      </c>
      <c r="R222" s="11">
        <v>9.6999999999999993</v>
      </c>
      <c r="S222" s="11">
        <v>6</v>
      </c>
      <c r="T222" s="11">
        <v>180.3</v>
      </c>
      <c r="U222" s="11">
        <v>0.9</v>
      </c>
      <c r="V222" s="11">
        <v>89.5</v>
      </c>
      <c r="W222" s="11">
        <v>90.8</v>
      </c>
      <c r="X222" s="11">
        <v>248.70000000000002</v>
      </c>
      <c r="Y222" s="11">
        <v>0.83</v>
      </c>
      <c r="Z222" s="11">
        <v>77.599999999999994</v>
      </c>
      <c r="AA222" s="11">
        <v>88.2</v>
      </c>
      <c r="AB222" s="11">
        <v>82.9</v>
      </c>
    </row>
    <row r="223" spans="1:28" x14ac:dyDescent="0.25">
      <c r="A223" s="10" t="s">
        <v>88</v>
      </c>
      <c r="B223" s="10" t="s">
        <v>328</v>
      </c>
      <c r="C223" s="11">
        <v>514.20000000000005</v>
      </c>
      <c r="D223" s="11">
        <v>0.84</v>
      </c>
      <c r="E223" s="11">
        <v>30.9</v>
      </c>
      <c r="F223" s="11">
        <v>0.77</v>
      </c>
      <c r="G223" s="11">
        <v>9.3000000000000007</v>
      </c>
      <c r="H223" s="11">
        <v>8</v>
      </c>
      <c r="I223" s="11">
        <v>7.6</v>
      </c>
      <c r="J223" s="11">
        <v>6</v>
      </c>
      <c r="K223" s="11">
        <v>38.700000000000003</v>
      </c>
      <c r="L223" s="11">
        <v>0.55000000000000004</v>
      </c>
      <c r="M223" s="11">
        <v>6.5</v>
      </c>
      <c r="N223" s="11">
        <v>10</v>
      </c>
      <c r="O223" s="11">
        <v>7.8</v>
      </c>
      <c r="P223" s="11">
        <v>0.8</v>
      </c>
      <c r="Q223" s="11">
        <v>5.7</v>
      </c>
      <c r="R223" s="11">
        <v>5.9</v>
      </c>
      <c r="S223" s="11">
        <v>2</v>
      </c>
      <c r="T223" s="11">
        <v>197.6</v>
      </c>
      <c r="U223" s="11">
        <v>0.99</v>
      </c>
      <c r="V223" s="11">
        <v>97.6</v>
      </c>
      <c r="W223" s="11">
        <v>100</v>
      </c>
      <c r="X223" s="11">
        <v>247</v>
      </c>
      <c r="Y223" s="11">
        <v>0.82</v>
      </c>
      <c r="Z223" s="11">
        <v>48.2</v>
      </c>
      <c r="AA223" s="11">
        <v>98.8</v>
      </c>
      <c r="AB223" s="11">
        <v>100</v>
      </c>
    </row>
    <row r="224" spans="1:28" x14ac:dyDescent="0.25">
      <c r="A224" s="10" t="s">
        <v>88</v>
      </c>
      <c r="B224" s="10" t="s">
        <v>329</v>
      </c>
      <c r="C224" s="11">
        <v>79.400000000000006</v>
      </c>
      <c r="D224" s="11">
        <v>0.13</v>
      </c>
      <c r="E224" s="11">
        <v>23.6</v>
      </c>
      <c r="F224" s="11">
        <v>0.59</v>
      </c>
      <c r="G224" s="11">
        <v>7.2</v>
      </c>
      <c r="H224" s="11">
        <v>7.7</v>
      </c>
      <c r="I224" s="11">
        <v>6.7</v>
      </c>
      <c r="J224" s="11">
        <v>2</v>
      </c>
      <c r="K224" s="11">
        <v>55.8</v>
      </c>
      <c r="L224" s="11">
        <v>0.8</v>
      </c>
      <c r="M224" s="11">
        <v>7</v>
      </c>
      <c r="N224" s="11">
        <v>9</v>
      </c>
      <c r="O224" s="11">
        <v>8</v>
      </c>
      <c r="P224" s="11">
        <v>9</v>
      </c>
      <c r="Q224" s="11">
        <v>4.8</v>
      </c>
      <c r="R224" s="11">
        <v>8</v>
      </c>
      <c r="S224" s="11">
        <v>10</v>
      </c>
      <c r="T224" s="11" t="s">
        <v>91</v>
      </c>
      <c r="U224" s="11" t="s">
        <v>91</v>
      </c>
      <c r="V224" s="11" t="s">
        <v>91</v>
      </c>
      <c r="W224" s="11" t="s">
        <v>91</v>
      </c>
      <c r="X224" s="11" t="s">
        <v>91</v>
      </c>
      <c r="Y224" s="11" t="s">
        <v>91</v>
      </c>
      <c r="Z224" s="11" t="s">
        <v>91</v>
      </c>
      <c r="AA224" s="11" t="s">
        <v>91</v>
      </c>
      <c r="AB224" s="11" t="s">
        <v>91</v>
      </c>
    </row>
    <row r="225" spans="1:28" x14ac:dyDescent="0.25">
      <c r="A225" s="10" t="s">
        <v>88</v>
      </c>
      <c r="B225" s="10" t="s">
        <v>330</v>
      </c>
      <c r="C225" s="11">
        <v>61.8</v>
      </c>
      <c r="D225" s="11">
        <v>0.1</v>
      </c>
      <c r="E225" s="11">
        <v>22.8</v>
      </c>
      <c r="F225" s="11">
        <v>0.56999999999999995</v>
      </c>
      <c r="G225" s="11">
        <v>7.8</v>
      </c>
      <c r="H225" s="11">
        <v>7.3</v>
      </c>
      <c r="I225" s="11">
        <v>5.7</v>
      </c>
      <c r="J225" s="11">
        <v>2</v>
      </c>
      <c r="K225" s="11">
        <v>39</v>
      </c>
      <c r="L225" s="11">
        <v>0.56000000000000005</v>
      </c>
      <c r="M225" s="11">
        <v>5.5</v>
      </c>
      <c r="N225" s="11">
        <v>8</v>
      </c>
      <c r="O225" s="11">
        <v>6</v>
      </c>
      <c r="P225" s="11">
        <v>9</v>
      </c>
      <c r="Q225" s="11">
        <v>4.5</v>
      </c>
      <c r="R225" s="11">
        <v>4</v>
      </c>
      <c r="S225" s="11">
        <v>2</v>
      </c>
      <c r="T225" s="11" t="s">
        <v>91</v>
      </c>
      <c r="U225" s="11" t="s">
        <v>91</v>
      </c>
      <c r="V225" s="11" t="s">
        <v>91</v>
      </c>
      <c r="W225" s="11" t="s">
        <v>91</v>
      </c>
      <c r="X225" s="11" t="s">
        <v>91</v>
      </c>
      <c r="Y225" s="11" t="s">
        <v>91</v>
      </c>
      <c r="Z225" s="11" t="s">
        <v>91</v>
      </c>
      <c r="AA225" s="11" t="s">
        <v>91</v>
      </c>
      <c r="AB225" s="11" t="s">
        <v>91</v>
      </c>
    </row>
    <row r="226" spans="1:28" x14ac:dyDescent="0.25">
      <c r="A226" s="10" t="s">
        <v>88</v>
      </c>
      <c r="B226" s="10" t="s">
        <v>331</v>
      </c>
      <c r="C226" s="11">
        <v>49.599999999999994</v>
      </c>
      <c r="D226" s="11">
        <v>0.08</v>
      </c>
      <c r="E226" s="11">
        <v>23.2</v>
      </c>
      <c r="F226" s="11">
        <v>0.57999999999999996</v>
      </c>
      <c r="G226" s="11">
        <v>7.2</v>
      </c>
      <c r="H226" s="11">
        <v>7.7</v>
      </c>
      <c r="I226" s="11">
        <v>6.3</v>
      </c>
      <c r="J226" s="11">
        <v>2</v>
      </c>
      <c r="K226" s="11">
        <v>26.4</v>
      </c>
      <c r="L226" s="11">
        <v>0.38</v>
      </c>
      <c r="M226" s="11">
        <v>6.5</v>
      </c>
      <c r="N226" s="11">
        <v>9</v>
      </c>
      <c r="O226" s="11">
        <v>6</v>
      </c>
      <c r="P226" s="11">
        <v>0</v>
      </c>
      <c r="Q226" s="11">
        <v>2.9</v>
      </c>
      <c r="R226" s="11">
        <v>0</v>
      </c>
      <c r="S226" s="11">
        <v>2</v>
      </c>
      <c r="T226" s="11" t="s">
        <v>91</v>
      </c>
      <c r="U226" s="11" t="s">
        <v>91</v>
      </c>
      <c r="V226" s="11" t="s">
        <v>91</v>
      </c>
      <c r="W226" s="11" t="s">
        <v>91</v>
      </c>
      <c r="X226" s="11" t="s">
        <v>91</v>
      </c>
      <c r="Y226" s="11" t="s">
        <v>91</v>
      </c>
      <c r="Z226" s="11" t="s">
        <v>91</v>
      </c>
      <c r="AA226" s="11" t="s">
        <v>91</v>
      </c>
      <c r="AB226" s="11" t="s">
        <v>91</v>
      </c>
    </row>
    <row r="227" spans="1:28" x14ac:dyDescent="0.25">
      <c r="A227" s="10" t="s">
        <v>88</v>
      </c>
      <c r="B227" s="10" t="s">
        <v>332</v>
      </c>
      <c r="C227" s="11">
        <v>41.9</v>
      </c>
      <c r="D227" s="11">
        <v>7.0000000000000007E-2</v>
      </c>
      <c r="E227" s="11">
        <v>20.2</v>
      </c>
      <c r="F227" s="11">
        <v>0.51</v>
      </c>
      <c r="G227" s="11">
        <v>7.2</v>
      </c>
      <c r="H227" s="11">
        <v>7</v>
      </c>
      <c r="I227" s="11">
        <v>5.3</v>
      </c>
      <c r="J227" s="11">
        <v>0.7</v>
      </c>
      <c r="K227" s="11">
        <v>21.7</v>
      </c>
      <c r="L227" s="11">
        <v>0.31</v>
      </c>
      <c r="M227" s="11">
        <v>3</v>
      </c>
      <c r="N227" s="11">
        <v>8</v>
      </c>
      <c r="O227" s="11">
        <v>6</v>
      </c>
      <c r="P227" s="11">
        <v>0</v>
      </c>
      <c r="Q227" s="11">
        <v>4.7</v>
      </c>
      <c r="R227" s="11">
        <v>0</v>
      </c>
      <c r="S227" s="11">
        <v>0</v>
      </c>
      <c r="T227" s="11" t="s">
        <v>91</v>
      </c>
      <c r="U227" s="11" t="s">
        <v>91</v>
      </c>
      <c r="V227" s="11" t="s">
        <v>91</v>
      </c>
      <c r="W227" s="11" t="s">
        <v>91</v>
      </c>
      <c r="X227" s="11" t="s">
        <v>91</v>
      </c>
      <c r="Y227" s="11" t="s">
        <v>91</v>
      </c>
      <c r="Z227" s="11" t="s">
        <v>91</v>
      </c>
      <c r="AA227" s="11" t="s">
        <v>91</v>
      </c>
      <c r="AB227" s="11" t="s">
        <v>91</v>
      </c>
    </row>
    <row r="228" spans="1:28" x14ac:dyDescent="0.25">
      <c r="A228" s="10"/>
      <c r="B228" s="10"/>
      <c r="C228" s="12">
        <f>SUBTOTAL(101,Таблица2[Всего баллов])</f>
        <v>469.97601809954756</v>
      </c>
      <c r="D228" s="13">
        <f>SUBTOTAL(101,Таблица2[Интегральный индекс качества])</f>
        <v>0.7704524886877826</v>
      </c>
      <c r="E228" s="12">
        <f>SUBTOTAL(101,Таблица2[Критерий 1. Открытость и доступность информации об организации, осуществляющей образовательную деятельность])</f>
        <v>27.981900452488699</v>
      </c>
      <c r="F228" s="13">
        <f>SUBTOTAL(101,Таблица2[Индекс по Критерию 1])</f>
        <v>0.70072398190045282</v>
      </c>
      <c r="G228" s="12">
        <f>SUBTOTAL(101,Таблица2[1.1.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7.9778280542986391</v>
      </c>
      <c r="H228" s="12">
        <f>SUBTOTAL(101,Таблица2[1.2. Наличие в сети интернет сведений о педагогических работниках организации])</f>
        <v>7.8846153846153815</v>
      </c>
      <c r="I228" s="12">
        <f>SUBTOTAL(101,Таблица2[1.3.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8.4457013574660635</v>
      </c>
      <c r="J228" s="12">
        <f>SUBTOTAL(101,Таблица2[1.4.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3.6737556561085976</v>
      </c>
      <c r="K228" s="12">
        <f>SUBTOTAL(101,Таблица2[Критерий 2. Комфортность условий в которых осуществляется образовательная деятельность])</f>
        <v>46.210232558139552</v>
      </c>
      <c r="L228" s="13">
        <f>SUBTOTAL(101,Таблица2[Индекс по Критерию 2])</f>
        <v>0.66004651162790706</v>
      </c>
      <c r="M228" s="12">
        <f>SUBTOTAL(101,Таблица2[2.1. Материально-техническое и информационное обеспечение ОО])</f>
        <v>7.4702325581395304</v>
      </c>
      <c r="N228" s="12">
        <f>SUBTOTAL(101,Таблица2[2.2. Наличие необходимых условий для охраны и укрепления здоровья, организации питания обучающихся])</f>
        <v>9.2800000000000082</v>
      </c>
      <c r="O228" s="12">
        <f>SUBTOTAL(101,Таблица2[2.3. Условия для индивидуальной работы с обучающимися])</f>
        <v>7.5841860465116264</v>
      </c>
      <c r="P228" s="12">
        <f>SUBTOTAL(101,Таблица2[2.4. Наличие дополнительных образовательных программ])</f>
        <v>5.3381395348837186</v>
      </c>
      <c r="Q228" s="12">
        <f>SUBTOTAL(101,Таблица2[2.5.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7.2586046511627949</v>
      </c>
      <c r="R228" s="12">
        <f>SUBTOTAL(101,Таблица2[2.6. Наличие возможности оказания психолого-педагогической, медицинской и социальной помощи обучающимся])</f>
        <v>4.7906976744186025</v>
      </c>
      <c r="S228" s="12">
        <f>SUBTOTAL(101,Таблица2[2.7. Наличие условий организации обучения и воспитания обучающихся с ограниченными возможностями здоровья и инвалидов])</f>
        <v>4.4883720930232558</v>
      </c>
      <c r="T228" s="12">
        <f>SUBTOTAL(101,Таблица2[Критерий 3. Доброжелательность, вежливость, компетентность работников])</f>
        <v>191.81030927835053</v>
      </c>
      <c r="U228" s="13">
        <f>SUBTOTAL(101,Таблица2[Индекс по Критерию 3])</f>
        <v>0.95922680412371064</v>
      </c>
      <c r="V228" s="12">
        <f>SUBTOTAL(101,Таблица2[3.1.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95.537113402061877</v>
      </c>
      <c r="W228" s="12">
        <f>SUBTOTAL(101,Таблица2[3.2.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96.273195876288653</v>
      </c>
      <c r="X228" s="12">
        <f>SUBTOTAL(101,Таблица2[Критерий 4. Удовлетворенность качеством образовательной деятельности организаций])</f>
        <v>260.48608247422675</v>
      </c>
      <c r="Y228" s="13">
        <f>SUBTOTAL(101,Таблица2[Индекс по Критерию 4])</f>
        <v>0.86855670103092797</v>
      </c>
      <c r="Z228" s="12">
        <f>SUBTOTAL(101,Таблица2[4.1.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77.074742268041234</v>
      </c>
      <c r="AA228" s="12">
        <f>SUBTOTAL(101,Таблица2[4.2.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90.686082474226779</v>
      </c>
      <c r="AB228" s="12">
        <f>SUBTOTAL(101,Таблица2[4.3.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92.725257731958749</v>
      </c>
    </row>
  </sheetData>
  <sheetProtection algorithmName="SHA-512" hashValue="McsEaL1xeGO8+w5igt7eVmX+Tc7zKFDkXkd9P1XBEsPDCsnwf1JK+B0xFCQkOmksI2QCyPO28iq22udMykT7Mg==" saltValue="2yn5505WXxUSdDfbAvRe2w==" spinCount="100000" sheet="1" objects="1" scenarios="1" sort="0" autoFilter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7" bestFit="1" customWidth="1"/>
    <col min="2" max="2" width="78.5703125" bestFit="1" customWidth="1"/>
    <col min="3" max="3" width="15.140625" customWidth="1"/>
    <col min="4" max="4" width="14" customWidth="1"/>
    <col min="5" max="5" width="37.5703125" customWidth="1"/>
    <col min="6" max="6" width="13.7109375" customWidth="1"/>
    <col min="7" max="7" width="49.5703125" customWidth="1"/>
    <col min="8" max="8" width="28.7109375" customWidth="1"/>
    <col min="9" max="9" width="55.42578125" customWidth="1"/>
    <col min="10" max="10" width="54.7109375" customWidth="1"/>
    <col min="11" max="11" width="30.28515625" customWidth="1"/>
    <col min="12" max="12" width="14.7109375" customWidth="1"/>
    <col min="13" max="19" width="29.7109375" customWidth="1"/>
    <col min="20" max="20" width="28.7109375" customWidth="1"/>
    <col min="21" max="21" width="18.7109375" customWidth="1"/>
    <col min="22" max="23" width="44" customWidth="1"/>
    <col min="24" max="24" width="28.42578125" customWidth="1"/>
    <col min="25" max="25" width="16.5703125" customWidth="1"/>
    <col min="26" max="28" width="43.28515625" customWidth="1"/>
  </cols>
  <sheetData>
    <row r="1" spans="1:28" ht="105" x14ac:dyDescent="0.25">
      <c r="A1" s="7" t="s">
        <v>0</v>
      </c>
      <c r="B1" s="7" t="s">
        <v>1</v>
      </c>
      <c r="C1" s="7" t="s">
        <v>2</v>
      </c>
      <c r="D1" s="7" t="s">
        <v>3</v>
      </c>
      <c r="E1" s="2" t="s">
        <v>4</v>
      </c>
      <c r="F1" s="2" t="s">
        <v>5</v>
      </c>
      <c r="G1" s="2" t="s">
        <v>92</v>
      </c>
      <c r="H1" s="2" t="s">
        <v>6</v>
      </c>
      <c r="I1" s="2" t="s">
        <v>93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</row>
    <row r="2" spans="1:28" x14ac:dyDescent="0.25">
      <c r="A2" t="s">
        <v>26</v>
      </c>
      <c r="B2" t="s">
        <v>27</v>
      </c>
      <c r="C2" s="3">
        <v>549.59999999999991</v>
      </c>
      <c r="D2" s="3">
        <v>0.9</v>
      </c>
      <c r="E2" s="3">
        <v>31.5</v>
      </c>
      <c r="F2" s="3">
        <v>0.79</v>
      </c>
      <c r="G2" s="3">
        <v>9</v>
      </c>
      <c r="H2" s="3">
        <v>9</v>
      </c>
      <c r="I2" s="3">
        <v>9</v>
      </c>
      <c r="J2" s="3">
        <v>4.5</v>
      </c>
      <c r="K2" s="3">
        <v>34.1</v>
      </c>
      <c r="L2" s="3">
        <v>0.49</v>
      </c>
      <c r="M2" s="3">
        <v>8.9</v>
      </c>
      <c r="N2" s="3">
        <v>2.9</v>
      </c>
      <c r="O2" s="3">
        <v>3.8</v>
      </c>
      <c r="P2" s="3">
        <v>9.5</v>
      </c>
      <c r="Q2" s="3">
        <v>7.2</v>
      </c>
      <c r="R2" s="3">
        <v>1.8</v>
      </c>
      <c r="S2" s="3">
        <v>0</v>
      </c>
      <c r="T2" s="3">
        <v>195.2</v>
      </c>
      <c r="U2" s="3">
        <v>0.98</v>
      </c>
      <c r="V2" s="3">
        <v>97.6</v>
      </c>
      <c r="W2" s="3">
        <v>97.6</v>
      </c>
      <c r="X2" s="3">
        <v>288.8</v>
      </c>
      <c r="Y2" s="3">
        <v>0.96</v>
      </c>
      <c r="Z2" s="3">
        <v>90.4</v>
      </c>
      <c r="AA2" s="3">
        <v>100</v>
      </c>
      <c r="AB2" s="3">
        <v>98.4</v>
      </c>
    </row>
    <row r="3" spans="1:28" x14ac:dyDescent="0.25">
      <c r="A3" t="s">
        <v>28</v>
      </c>
      <c r="B3" t="s">
        <v>29</v>
      </c>
      <c r="C3" s="3">
        <v>533.1</v>
      </c>
      <c r="D3" s="3">
        <v>0.87</v>
      </c>
      <c r="E3" s="3">
        <v>28.8</v>
      </c>
      <c r="F3" s="3">
        <v>0.72</v>
      </c>
      <c r="G3" s="3">
        <v>7.3</v>
      </c>
      <c r="H3" s="3">
        <v>8.3000000000000007</v>
      </c>
      <c r="I3" s="3">
        <v>9.1999999999999993</v>
      </c>
      <c r="J3" s="3">
        <v>4</v>
      </c>
      <c r="K3" s="3">
        <v>32.9</v>
      </c>
      <c r="L3" s="3">
        <v>0.47</v>
      </c>
      <c r="M3" s="3">
        <v>6.8</v>
      </c>
      <c r="N3" s="3">
        <v>4.8</v>
      </c>
      <c r="O3" s="3">
        <v>3.4</v>
      </c>
      <c r="P3" s="3">
        <v>4.2</v>
      </c>
      <c r="Q3" s="3">
        <v>7.3</v>
      </c>
      <c r="R3" s="3">
        <v>1.4</v>
      </c>
      <c r="S3" s="3">
        <v>5</v>
      </c>
      <c r="T3" s="3">
        <v>194.3</v>
      </c>
      <c r="U3" s="3">
        <v>0.97</v>
      </c>
      <c r="V3" s="3">
        <v>94.3</v>
      </c>
      <c r="W3" s="3">
        <v>100</v>
      </c>
      <c r="X3" s="3">
        <v>277.10000000000002</v>
      </c>
      <c r="Y3" s="3">
        <v>0.92</v>
      </c>
      <c r="Z3" s="3">
        <v>80</v>
      </c>
      <c r="AA3" s="3">
        <v>97.1</v>
      </c>
      <c r="AB3" s="3">
        <v>100</v>
      </c>
    </row>
    <row r="4" spans="1:28" x14ac:dyDescent="0.25">
      <c r="A4" t="s">
        <v>28</v>
      </c>
      <c r="B4" t="s">
        <v>30</v>
      </c>
      <c r="C4" s="3">
        <v>523.59999999999991</v>
      </c>
      <c r="D4" s="3">
        <v>0.86</v>
      </c>
      <c r="E4" s="3">
        <v>33.6</v>
      </c>
      <c r="F4" s="3">
        <v>0.84</v>
      </c>
      <c r="G4" s="3">
        <v>9.3000000000000007</v>
      </c>
      <c r="H4" s="3">
        <v>10</v>
      </c>
      <c r="I4" s="3">
        <v>9.6</v>
      </c>
      <c r="J4" s="3">
        <v>4.7</v>
      </c>
      <c r="K4" s="3">
        <v>33.299999999999997</v>
      </c>
      <c r="L4" s="3">
        <v>0.48</v>
      </c>
      <c r="M4" s="3">
        <v>5.9</v>
      </c>
      <c r="N4" s="3">
        <v>4.9000000000000004</v>
      </c>
      <c r="O4" s="3">
        <v>5.8</v>
      </c>
      <c r="P4" s="3">
        <v>8.6999999999999993</v>
      </c>
      <c r="Q4" s="3">
        <v>4.2</v>
      </c>
      <c r="R4" s="3">
        <v>1.8</v>
      </c>
      <c r="S4" s="3">
        <v>2</v>
      </c>
      <c r="T4" s="3">
        <v>184.4</v>
      </c>
      <c r="U4" s="3">
        <v>0.92</v>
      </c>
      <c r="V4" s="3">
        <v>92.7</v>
      </c>
      <c r="W4" s="3">
        <v>91.7</v>
      </c>
      <c r="X4" s="3">
        <v>272.29999999999995</v>
      </c>
      <c r="Y4" s="3">
        <v>0.91</v>
      </c>
      <c r="Z4" s="3">
        <v>93.1</v>
      </c>
      <c r="AA4" s="3">
        <v>88.8</v>
      </c>
      <c r="AB4" s="3">
        <v>90.4</v>
      </c>
    </row>
    <row r="5" spans="1:28" x14ac:dyDescent="0.25">
      <c r="A5" t="s">
        <v>28</v>
      </c>
      <c r="B5" t="s">
        <v>31</v>
      </c>
      <c r="C5" s="3">
        <v>510.80000000000007</v>
      </c>
      <c r="D5" s="3">
        <v>0.84</v>
      </c>
      <c r="E5" s="3">
        <v>31.6</v>
      </c>
      <c r="F5" s="3">
        <v>0.79</v>
      </c>
      <c r="G5" s="3">
        <v>9</v>
      </c>
      <c r="H5" s="3">
        <v>9.3000000000000007</v>
      </c>
      <c r="I5" s="3">
        <v>9.3000000000000007</v>
      </c>
      <c r="J5" s="3">
        <v>4</v>
      </c>
      <c r="K5" s="3">
        <v>34.699999999999996</v>
      </c>
      <c r="L5" s="3">
        <v>0.5</v>
      </c>
      <c r="M5" s="3">
        <v>5.5</v>
      </c>
      <c r="N5" s="3">
        <v>4.5999999999999996</v>
      </c>
      <c r="O5" s="3">
        <v>9.6999999999999993</v>
      </c>
      <c r="P5" s="3">
        <v>4.9000000000000004</v>
      </c>
      <c r="Q5" s="3">
        <v>4.3</v>
      </c>
      <c r="R5" s="3">
        <v>1.7</v>
      </c>
      <c r="S5" s="3">
        <v>4</v>
      </c>
      <c r="T5" s="3">
        <v>198.8</v>
      </c>
      <c r="U5" s="3">
        <v>0.99</v>
      </c>
      <c r="V5" s="3">
        <v>99.7</v>
      </c>
      <c r="W5" s="3">
        <v>99.1</v>
      </c>
      <c r="X5" s="3">
        <v>245.70000000000002</v>
      </c>
      <c r="Y5" s="3">
        <v>0.82</v>
      </c>
      <c r="Z5" s="3">
        <v>52.2</v>
      </c>
      <c r="AA5" s="3">
        <v>94.4</v>
      </c>
      <c r="AB5" s="3">
        <v>99.1</v>
      </c>
    </row>
    <row r="6" spans="1:28" x14ac:dyDescent="0.25">
      <c r="A6" t="s">
        <v>32</v>
      </c>
      <c r="B6" t="s">
        <v>33</v>
      </c>
      <c r="C6" s="3">
        <v>474.5</v>
      </c>
      <c r="D6" s="3">
        <v>0.78</v>
      </c>
      <c r="E6" s="3">
        <v>33.299999999999997</v>
      </c>
      <c r="F6" s="3">
        <v>0.83</v>
      </c>
      <c r="G6" s="3">
        <v>10</v>
      </c>
      <c r="H6" s="3">
        <v>10</v>
      </c>
      <c r="I6" s="3">
        <v>8.9</v>
      </c>
      <c r="J6" s="3">
        <v>4.4000000000000004</v>
      </c>
      <c r="K6" s="3">
        <v>24.500000000000004</v>
      </c>
      <c r="L6" s="3">
        <v>0.35</v>
      </c>
      <c r="M6" s="3">
        <v>7.3</v>
      </c>
      <c r="N6" s="3">
        <v>2.4</v>
      </c>
      <c r="O6" s="3">
        <v>7.4</v>
      </c>
      <c r="P6" s="3">
        <v>4.5999999999999996</v>
      </c>
      <c r="Q6" s="3">
        <v>2.2000000000000002</v>
      </c>
      <c r="R6" s="3">
        <v>0.6</v>
      </c>
      <c r="S6" s="3">
        <v>0</v>
      </c>
      <c r="T6" s="3">
        <v>196</v>
      </c>
      <c r="U6" s="3">
        <v>0.98</v>
      </c>
      <c r="V6" s="3">
        <v>97.7</v>
      </c>
      <c r="W6" s="3">
        <v>98.3</v>
      </c>
      <c r="X6" s="3">
        <v>220.7</v>
      </c>
      <c r="Y6" s="3">
        <v>0.74</v>
      </c>
      <c r="Z6" s="3">
        <v>34.5</v>
      </c>
      <c r="AA6" s="3">
        <v>87.9</v>
      </c>
      <c r="AB6" s="3">
        <v>98.3</v>
      </c>
    </row>
    <row r="7" spans="1:28" x14ac:dyDescent="0.25">
      <c r="A7" t="s">
        <v>34</v>
      </c>
      <c r="B7" t="s">
        <v>35</v>
      </c>
      <c r="C7" s="3">
        <v>569.79999999999995</v>
      </c>
      <c r="D7" s="3">
        <v>0.93</v>
      </c>
      <c r="E7" s="3">
        <v>29.799999999999997</v>
      </c>
      <c r="F7" s="3">
        <v>0.75</v>
      </c>
      <c r="G7" s="3">
        <v>8</v>
      </c>
      <c r="H7" s="3">
        <v>9.3000000000000007</v>
      </c>
      <c r="I7" s="3">
        <v>8.6</v>
      </c>
      <c r="J7" s="3">
        <v>3.9</v>
      </c>
      <c r="K7" s="3">
        <v>44.2</v>
      </c>
      <c r="L7" s="3">
        <v>0.63</v>
      </c>
      <c r="M7" s="3">
        <v>10</v>
      </c>
      <c r="N7" s="3">
        <v>2.8</v>
      </c>
      <c r="O7" s="3">
        <v>7.9</v>
      </c>
      <c r="P7" s="3">
        <v>9.8000000000000007</v>
      </c>
      <c r="Q7" s="3">
        <v>7</v>
      </c>
      <c r="R7" s="3">
        <v>1.7</v>
      </c>
      <c r="S7" s="3">
        <v>5</v>
      </c>
      <c r="T7" s="3">
        <v>199.2</v>
      </c>
      <c r="U7" s="3">
        <v>1</v>
      </c>
      <c r="V7" s="3">
        <v>99.2</v>
      </c>
      <c r="W7" s="3">
        <v>100</v>
      </c>
      <c r="X7" s="3">
        <v>296.60000000000002</v>
      </c>
      <c r="Y7" s="3">
        <v>0.99</v>
      </c>
      <c r="Z7" s="3">
        <v>96.6</v>
      </c>
      <c r="AA7" s="3">
        <v>100</v>
      </c>
      <c r="AB7" s="3">
        <v>100</v>
      </c>
    </row>
    <row r="8" spans="1:28" x14ac:dyDescent="0.25">
      <c r="A8" t="s">
        <v>34</v>
      </c>
      <c r="B8" t="s">
        <v>36</v>
      </c>
      <c r="C8" s="3">
        <v>568.5</v>
      </c>
      <c r="D8" s="3">
        <v>0.93</v>
      </c>
      <c r="E8" s="3">
        <v>31.2</v>
      </c>
      <c r="F8" s="3">
        <v>0.78</v>
      </c>
      <c r="G8" s="3">
        <v>7.2</v>
      </c>
      <c r="H8" s="3">
        <v>9</v>
      </c>
      <c r="I8" s="3">
        <v>10</v>
      </c>
      <c r="J8" s="3">
        <v>5</v>
      </c>
      <c r="K8" s="3">
        <v>39.299999999999997</v>
      </c>
      <c r="L8" s="3">
        <v>0.56000000000000005</v>
      </c>
      <c r="M8" s="3">
        <v>6</v>
      </c>
      <c r="N8" s="3">
        <v>5</v>
      </c>
      <c r="O8" s="3">
        <v>10</v>
      </c>
      <c r="P8" s="3">
        <v>10</v>
      </c>
      <c r="Q8" s="3">
        <v>4.3</v>
      </c>
      <c r="R8" s="3">
        <v>2</v>
      </c>
      <c r="S8" s="3">
        <v>2</v>
      </c>
      <c r="T8" s="3">
        <v>199.6</v>
      </c>
      <c r="U8" s="3">
        <v>1</v>
      </c>
      <c r="V8" s="3">
        <v>99.6</v>
      </c>
      <c r="W8" s="3">
        <v>100</v>
      </c>
      <c r="X8" s="3">
        <v>298.39999999999998</v>
      </c>
      <c r="Y8" s="3">
        <v>0.99</v>
      </c>
      <c r="Z8" s="3">
        <v>98.8</v>
      </c>
      <c r="AA8" s="3">
        <v>99.6</v>
      </c>
      <c r="AB8" s="3">
        <v>100</v>
      </c>
    </row>
    <row r="9" spans="1:28" x14ac:dyDescent="0.25">
      <c r="A9" t="s">
        <v>34</v>
      </c>
      <c r="B9" t="s">
        <v>37</v>
      </c>
      <c r="C9" s="3">
        <v>566.40000000000009</v>
      </c>
      <c r="D9" s="3">
        <v>0.93</v>
      </c>
      <c r="E9" s="3">
        <v>31.5</v>
      </c>
      <c r="F9" s="3">
        <v>0.79</v>
      </c>
      <c r="G9" s="3">
        <v>9.5</v>
      </c>
      <c r="H9" s="3">
        <v>10</v>
      </c>
      <c r="I9" s="3">
        <v>10</v>
      </c>
      <c r="J9" s="3">
        <v>2</v>
      </c>
      <c r="K9" s="3">
        <v>36.299999999999997</v>
      </c>
      <c r="L9" s="3">
        <v>0.52</v>
      </c>
      <c r="M9" s="3">
        <v>8.5</v>
      </c>
      <c r="N9" s="3">
        <v>3</v>
      </c>
      <c r="O9" s="3">
        <v>8</v>
      </c>
      <c r="P9" s="3">
        <v>5.5</v>
      </c>
      <c r="Q9" s="3">
        <v>7.3</v>
      </c>
      <c r="R9" s="3">
        <v>2</v>
      </c>
      <c r="S9" s="3">
        <v>2</v>
      </c>
      <c r="T9" s="3">
        <v>200</v>
      </c>
      <c r="U9" s="3">
        <v>1</v>
      </c>
      <c r="V9" s="3">
        <v>100</v>
      </c>
      <c r="W9" s="3">
        <v>100</v>
      </c>
      <c r="X9" s="3">
        <v>298.60000000000002</v>
      </c>
      <c r="Y9" s="3">
        <v>1</v>
      </c>
      <c r="Z9" s="3">
        <v>98.6</v>
      </c>
      <c r="AA9" s="3">
        <v>100</v>
      </c>
      <c r="AB9" s="3">
        <v>100</v>
      </c>
    </row>
    <row r="10" spans="1:28" x14ac:dyDescent="0.25">
      <c r="A10" t="s">
        <v>34</v>
      </c>
      <c r="B10" t="s">
        <v>38</v>
      </c>
      <c r="C10" s="3">
        <v>565.6</v>
      </c>
      <c r="D10" s="3">
        <v>0.93</v>
      </c>
      <c r="E10" s="3">
        <v>26.2</v>
      </c>
      <c r="F10" s="3">
        <v>0.66</v>
      </c>
      <c r="G10" s="3">
        <v>7.5</v>
      </c>
      <c r="H10" s="3">
        <v>5</v>
      </c>
      <c r="I10" s="3">
        <v>9</v>
      </c>
      <c r="J10" s="3">
        <v>4.7</v>
      </c>
      <c r="K10" s="3">
        <v>46.599999999999994</v>
      </c>
      <c r="L10" s="3">
        <v>0.67</v>
      </c>
      <c r="M10" s="3">
        <v>7</v>
      </c>
      <c r="N10" s="3">
        <v>5</v>
      </c>
      <c r="O10" s="3">
        <v>9.9</v>
      </c>
      <c r="P10" s="3">
        <v>7</v>
      </c>
      <c r="Q10" s="3">
        <v>5.8</v>
      </c>
      <c r="R10" s="3">
        <v>5.9</v>
      </c>
      <c r="S10" s="3">
        <v>6</v>
      </c>
      <c r="T10" s="3">
        <v>198</v>
      </c>
      <c r="U10" s="3">
        <v>0.99</v>
      </c>
      <c r="V10" s="3">
        <v>99</v>
      </c>
      <c r="W10" s="3">
        <v>99</v>
      </c>
      <c r="X10" s="3">
        <v>294.8</v>
      </c>
      <c r="Y10" s="3">
        <v>0.98</v>
      </c>
      <c r="Z10" s="3">
        <v>97.4</v>
      </c>
      <c r="AA10" s="3">
        <v>98.7</v>
      </c>
      <c r="AB10" s="3">
        <v>98.7</v>
      </c>
    </row>
    <row r="11" spans="1:28" x14ac:dyDescent="0.25">
      <c r="A11" t="s">
        <v>34</v>
      </c>
      <c r="B11" t="s">
        <v>39</v>
      </c>
      <c r="C11" s="3">
        <v>565.29999999999995</v>
      </c>
      <c r="D11" s="3">
        <v>0.93</v>
      </c>
      <c r="E11" s="3">
        <v>32.9</v>
      </c>
      <c r="F11" s="3">
        <v>0.82</v>
      </c>
      <c r="G11" s="3">
        <v>9</v>
      </c>
      <c r="H11" s="3">
        <v>9.9</v>
      </c>
      <c r="I11" s="3">
        <v>10</v>
      </c>
      <c r="J11" s="3">
        <v>4</v>
      </c>
      <c r="K11" s="3">
        <v>45.1</v>
      </c>
      <c r="L11" s="3">
        <v>0.64</v>
      </c>
      <c r="M11" s="3">
        <v>4.9000000000000004</v>
      </c>
      <c r="N11" s="3">
        <v>4.8</v>
      </c>
      <c r="O11" s="3">
        <v>9.6999999999999993</v>
      </c>
      <c r="P11" s="3">
        <v>10</v>
      </c>
      <c r="Q11" s="3">
        <v>10</v>
      </c>
      <c r="R11" s="3">
        <v>5.7</v>
      </c>
      <c r="S11" s="3">
        <v>0</v>
      </c>
      <c r="T11" s="3">
        <v>198.8</v>
      </c>
      <c r="U11" s="3">
        <v>0.99</v>
      </c>
      <c r="V11" s="3">
        <v>99.2</v>
      </c>
      <c r="W11" s="3">
        <v>99.6</v>
      </c>
      <c r="X11" s="3">
        <v>288.5</v>
      </c>
      <c r="Y11" s="3">
        <v>0.96</v>
      </c>
      <c r="Z11" s="3">
        <v>89.8</v>
      </c>
      <c r="AA11" s="3">
        <v>98.7</v>
      </c>
      <c r="AB11" s="3">
        <v>100</v>
      </c>
    </row>
    <row r="12" spans="1:28" x14ac:dyDescent="0.25">
      <c r="A12" t="s">
        <v>34</v>
      </c>
      <c r="B12" t="s">
        <v>40</v>
      </c>
      <c r="C12" s="3">
        <v>561.09999999999991</v>
      </c>
      <c r="D12" s="3">
        <v>0.92</v>
      </c>
      <c r="E12" s="3">
        <v>31.999999999999996</v>
      </c>
      <c r="F12" s="3">
        <v>0.8</v>
      </c>
      <c r="G12" s="3">
        <v>8.9</v>
      </c>
      <c r="H12" s="3">
        <v>9</v>
      </c>
      <c r="I12" s="3">
        <v>9.9</v>
      </c>
      <c r="J12" s="3">
        <v>4.2</v>
      </c>
      <c r="K12" s="3">
        <v>34.1</v>
      </c>
      <c r="L12" s="3">
        <v>0.49</v>
      </c>
      <c r="M12" s="3">
        <v>10</v>
      </c>
      <c r="N12" s="3">
        <v>4.7</v>
      </c>
      <c r="O12" s="3">
        <v>3.5</v>
      </c>
      <c r="P12" s="3">
        <v>2.5</v>
      </c>
      <c r="Q12" s="3">
        <v>8.8000000000000007</v>
      </c>
      <c r="R12" s="3">
        <v>1.6</v>
      </c>
      <c r="S12" s="3">
        <v>3</v>
      </c>
      <c r="T12" s="3">
        <v>199.2</v>
      </c>
      <c r="U12" s="3">
        <v>1</v>
      </c>
      <c r="V12" s="3">
        <v>99.2</v>
      </c>
      <c r="W12" s="3">
        <v>100</v>
      </c>
      <c r="X12" s="3">
        <v>295.8</v>
      </c>
      <c r="Y12" s="3">
        <v>0.99</v>
      </c>
      <c r="Z12" s="3">
        <v>96.6</v>
      </c>
      <c r="AA12" s="3">
        <v>99.2</v>
      </c>
      <c r="AB12" s="3">
        <v>100</v>
      </c>
    </row>
    <row r="13" spans="1:28" x14ac:dyDescent="0.25">
      <c r="A13" t="s">
        <v>34</v>
      </c>
      <c r="B13" t="s">
        <v>41</v>
      </c>
      <c r="C13" s="3">
        <v>560.79999999999995</v>
      </c>
      <c r="D13" s="3">
        <v>0.92</v>
      </c>
      <c r="E13" s="3">
        <v>32.6</v>
      </c>
      <c r="F13" s="3">
        <v>0.82</v>
      </c>
      <c r="G13" s="3">
        <v>9</v>
      </c>
      <c r="H13" s="3">
        <v>9</v>
      </c>
      <c r="I13" s="3">
        <v>10</v>
      </c>
      <c r="J13" s="3">
        <v>4.5999999999999996</v>
      </c>
      <c r="K13" s="3">
        <v>34.299999999999997</v>
      </c>
      <c r="L13" s="3">
        <v>0.49</v>
      </c>
      <c r="M13" s="3">
        <v>9.5</v>
      </c>
      <c r="N13" s="3">
        <v>2.9</v>
      </c>
      <c r="O13" s="3">
        <v>7.9</v>
      </c>
      <c r="P13" s="3">
        <v>2.2000000000000002</v>
      </c>
      <c r="Q13" s="3">
        <v>9</v>
      </c>
      <c r="R13" s="3">
        <v>1.8</v>
      </c>
      <c r="S13" s="3">
        <v>1</v>
      </c>
      <c r="T13" s="3">
        <v>200</v>
      </c>
      <c r="U13" s="3">
        <v>1</v>
      </c>
      <c r="V13" s="3">
        <v>100</v>
      </c>
      <c r="W13" s="3">
        <v>100</v>
      </c>
      <c r="X13" s="3">
        <v>293.89999999999998</v>
      </c>
      <c r="Y13" s="3">
        <v>0.98</v>
      </c>
      <c r="Z13" s="3">
        <v>98.8</v>
      </c>
      <c r="AA13" s="3">
        <v>100</v>
      </c>
      <c r="AB13" s="3">
        <v>95.1</v>
      </c>
    </row>
    <row r="14" spans="1:28" x14ac:dyDescent="0.25">
      <c r="A14" t="s">
        <v>34</v>
      </c>
      <c r="B14" t="s">
        <v>42</v>
      </c>
      <c r="C14" s="3">
        <v>559.5</v>
      </c>
      <c r="D14" s="3">
        <v>0.92</v>
      </c>
      <c r="E14" s="3">
        <v>30.9</v>
      </c>
      <c r="F14" s="3">
        <v>0.77</v>
      </c>
      <c r="G14" s="3">
        <v>9</v>
      </c>
      <c r="H14" s="3">
        <v>8.9</v>
      </c>
      <c r="I14" s="3">
        <v>9.9</v>
      </c>
      <c r="J14" s="3">
        <v>3.1</v>
      </c>
      <c r="K14" s="3">
        <v>35.6</v>
      </c>
      <c r="L14" s="3">
        <v>0.51</v>
      </c>
      <c r="M14" s="3">
        <v>9.9</v>
      </c>
      <c r="N14" s="3">
        <v>2.7</v>
      </c>
      <c r="O14" s="3">
        <v>7.9</v>
      </c>
      <c r="P14" s="3">
        <v>6.5</v>
      </c>
      <c r="Q14" s="3">
        <v>6.9</v>
      </c>
      <c r="R14" s="3">
        <v>1.7</v>
      </c>
      <c r="S14" s="3">
        <v>0</v>
      </c>
      <c r="T14" s="3">
        <v>200</v>
      </c>
      <c r="U14" s="3">
        <v>1</v>
      </c>
      <c r="V14" s="3">
        <v>100</v>
      </c>
      <c r="W14" s="3">
        <v>100</v>
      </c>
      <c r="X14" s="3">
        <v>293</v>
      </c>
      <c r="Y14" s="3">
        <v>0.98</v>
      </c>
      <c r="Z14" s="3">
        <v>94.4</v>
      </c>
      <c r="AA14" s="3">
        <v>98.6</v>
      </c>
      <c r="AB14" s="3">
        <v>100</v>
      </c>
    </row>
    <row r="15" spans="1:28" x14ac:dyDescent="0.25">
      <c r="A15" t="s">
        <v>34</v>
      </c>
      <c r="B15" t="s">
        <v>43</v>
      </c>
      <c r="C15" s="3">
        <v>558.29999999999995</v>
      </c>
      <c r="D15" s="3">
        <v>0.92</v>
      </c>
      <c r="E15" s="3">
        <v>33.299999999999997</v>
      </c>
      <c r="F15" s="3">
        <v>0.83</v>
      </c>
      <c r="G15" s="3">
        <v>9</v>
      </c>
      <c r="H15" s="3">
        <v>10</v>
      </c>
      <c r="I15" s="3">
        <v>9</v>
      </c>
      <c r="J15" s="3">
        <v>5.3</v>
      </c>
      <c r="K15" s="3">
        <v>31.3</v>
      </c>
      <c r="L15" s="3">
        <v>0.45</v>
      </c>
      <c r="M15" s="3">
        <v>6.5</v>
      </c>
      <c r="N15" s="3">
        <v>5</v>
      </c>
      <c r="O15" s="3">
        <v>4</v>
      </c>
      <c r="P15" s="3">
        <v>6.6</v>
      </c>
      <c r="Q15" s="3">
        <v>7.3</v>
      </c>
      <c r="R15" s="3">
        <v>1.9</v>
      </c>
      <c r="S15" s="3">
        <v>0</v>
      </c>
      <c r="T15" s="3">
        <v>197.3</v>
      </c>
      <c r="U15" s="3">
        <v>0.99</v>
      </c>
      <c r="V15" s="3">
        <v>99.1</v>
      </c>
      <c r="W15" s="3">
        <v>98.2</v>
      </c>
      <c r="X15" s="3">
        <v>296.39999999999998</v>
      </c>
      <c r="Y15" s="3">
        <v>0.99</v>
      </c>
      <c r="Z15" s="3">
        <v>98.2</v>
      </c>
      <c r="AA15" s="3">
        <v>99.1</v>
      </c>
      <c r="AB15" s="3">
        <v>99.1</v>
      </c>
    </row>
    <row r="16" spans="1:28" x14ac:dyDescent="0.25">
      <c r="A16" t="s">
        <v>34</v>
      </c>
      <c r="B16" t="s">
        <v>44</v>
      </c>
      <c r="C16" s="3">
        <v>558</v>
      </c>
      <c r="D16" s="3">
        <v>0.91</v>
      </c>
      <c r="E16" s="3">
        <v>29.1</v>
      </c>
      <c r="F16" s="3">
        <v>0.73</v>
      </c>
      <c r="G16" s="3">
        <v>8</v>
      </c>
      <c r="H16" s="3">
        <v>7.3</v>
      </c>
      <c r="I16" s="3">
        <v>10</v>
      </c>
      <c r="J16" s="3">
        <v>3.8</v>
      </c>
      <c r="K16" s="3">
        <v>38.6</v>
      </c>
      <c r="L16" s="3">
        <v>0.55000000000000004</v>
      </c>
      <c r="M16" s="3">
        <v>10</v>
      </c>
      <c r="N16" s="3">
        <v>2.8</v>
      </c>
      <c r="O16" s="3">
        <v>7.5</v>
      </c>
      <c r="P16" s="3">
        <v>7</v>
      </c>
      <c r="Q16" s="3">
        <v>9.9</v>
      </c>
      <c r="R16" s="3">
        <v>1.4</v>
      </c>
      <c r="S16" s="3">
        <v>0</v>
      </c>
      <c r="T16" s="3">
        <v>197.2</v>
      </c>
      <c r="U16" s="3">
        <v>0.99</v>
      </c>
      <c r="V16" s="3">
        <v>98.6</v>
      </c>
      <c r="W16" s="3">
        <v>98.6</v>
      </c>
      <c r="X16" s="3">
        <v>293.10000000000002</v>
      </c>
      <c r="Y16" s="3">
        <v>0.98</v>
      </c>
      <c r="Z16" s="3">
        <v>95.9</v>
      </c>
      <c r="AA16" s="3">
        <v>98.6</v>
      </c>
      <c r="AB16" s="3">
        <v>98.6</v>
      </c>
    </row>
    <row r="17" spans="1:28" x14ac:dyDescent="0.25">
      <c r="A17" t="s">
        <v>34</v>
      </c>
      <c r="B17" t="s">
        <v>45</v>
      </c>
      <c r="C17" s="3">
        <v>555.40000000000009</v>
      </c>
      <c r="D17" s="3">
        <v>0.91</v>
      </c>
      <c r="E17" s="3">
        <v>25.3</v>
      </c>
      <c r="F17" s="3">
        <v>0.63</v>
      </c>
      <c r="G17" s="3">
        <v>7</v>
      </c>
      <c r="H17" s="3">
        <v>7.2</v>
      </c>
      <c r="I17" s="3">
        <v>7.3</v>
      </c>
      <c r="J17" s="3">
        <v>3.8</v>
      </c>
      <c r="K17" s="3">
        <v>33.5</v>
      </c>
      <c r="L17" s="3">
        <v>0.48</v>
      </c>
      <c r="M17" s="3">
        <v>4</v>
      </c>
      <c r="N17" s="3">
        <v>5</v>
      </c>
      <c r="O17" s="3">
        <v>7.7</v>
      </c>
      <c r="P17" s="3">
        <v>5.8</v>
      </c>
      <c r="Q17" s="3">
        <v>4</v>
      </c>
      <c r="R17" s="3">
        <v>2</v>
      </c>
      <c r="S17" s="3">
        <v>5</v>
      </c>
      <c r="T17" s="3">
        <v>200</v>
      </c>
      <c r="U17" s="3">
        <v>1</v>
      </c>
      <c r="V17" s="3">
        <v>100</v>
      </c>
      <c r="W17" s="3">
        <v>100</v>
      </c>
      <c r="X17" s="3">
        <v>296.60000000000002</v>
      </c>
      <c r="Y17" s="3">
        <v>0.99</v>
      </c>
      <c r="Z17" s="3">
        <v>99.3</v>
      </c>
      <c r="AA17" s="3">
        <v>97.3</v>
      </c>
      <c r="AB17" s="3">
        <v>100</v>
      </c>
    </row>
    <row r="18" spans="1:28" x14ac:dyDescent="0.25">
      <c r="A18" t="s">
        <v>34</v>
      </c>
      <c r="B18" t="s">
        <v>46</v>
      </c>
      <c r="C18" s="3">
        <v>548.9</v>
      </c>
      <c r="D18" s="3">
        <v>0.9</v>
      </c>
      <c r="E18" s="3">
        <v>26.599999999999998</v>
      </c>
      <c r="F18" s="3">
        <v>0.67</v>
      </c>
      <c r="G18" s="3">
        <v>8</v>
      </c>
      <c r="H18" s="3">
        <v>6.7</v>
      </c>
      <c r="I18" s="3">
        <v>9</v>
      </c>
      <c r="J18" s="3">
        <v>2.9</v>
      </c>
      <c r="K18" s="3">
        <v>25.3</v>
      </c>
      <c r="L18" s="3">
        <v>0.36</v>
      </c>
      <c r="M18" s="3">
        <v>3</v>
      </c>
      <c r="N18" s="3">
        <v>2.6</v>
      </c>
      <c r="O18" s="3">
        <v>6.6</v>
      </c>
      <c r="P18" s="3">
        <v>6.9</v>
      </c>
      <c r="Q18" s="3">
        <v>4.7</v>
      </c>
      <c r="R18" s="3">
        <v>0.5</v>
      </c>
      <c r="S18" s="3">
        <v>1</v>
      </c>
      <c r="T18" s="3">
        <v>200</v>
      </c>
      <c r="U18" s="3">
        <v>1</v>
      </c>
      <c r="V18" s="3">
        <v>100</v>
      </c>
      <c r="W18" s="3">
        <v>100</v>
      </c>
      <c r="X18" s="3">
        <v>297</v>
      </c>
      <c r="Y18" s="3">
        <v>0.99</v>
      </c>
      <c r="Z18" s="3">
        <v>97</v>
      </c>
      <c r="AA18" s="3">
        <v>100</v>
      </c>
      <c r="AB18" s="3">
        <v>100</v>
      </c>
    </row>
    <row r="19" spans="1:28" x14ac:dyDescent="0.25">
      <c r="A19" t="s">
        <v>34</v>
      </c>
      <c r="B19" t="s">
        <v>47</v>
      </c>
      <c r="C19" s="3">
        <v>547.79999999999995</v>
      </c>
      <c r="D19" s="3">
        <v>0.9</v>
      </c>
      <c r="E19" s="3">
        <v>30.5</v>
      </c>
      <c r="F19" s="3">
        <v>0.76</v>
      </c>
      <c r="G19" s="3">
        <v>9.3000000000000007</v>
      </c>
      <c r="H19" s="3">
        <v>8.6999999999999993</v>
      </c>
      <c r="I19" s="3">
        <v>9.9</v>
      </c>
      <c r="J19" s="3">
        <v>2.6</v>
      </c>
      <c r="K19" s="3">
        <v>36.600000000000009</v>
      </c>
      <c r="L19" s="3">
        <v>0.52</v>
      </c>
      <c r="M19" s="3">
        <v>8.4</v>
      </c>
      <c r="N19" s="3">
        <v>4.7</v>
      </c>
      <c r="O19" s="3">
        <v>7.8</v>
      </c>
      <c r="P19" s="3">
        <v>5.5</v>
      </c>
      <c r="Q19" s="3">
        <v>6.5</v>
      </c>
      <c r="R19" s="3">
        <v>1.7</v>
      </c>
      <c r="S19" s="3">
        <v>2</v>
      </c>
      <c r="T19" s="3">
        <v>198</v>
      </c>
      <c r="U19" s="3">
        <v>0.99</v>
      </c>
      <c r="V19" s="3">
        <v>99</v>
      </c>
      <c r="W19" s="3">
        <v>99</v>
      </c>
      <c r="X19" s="3">
        <v>282.7</v>
      </c>
      <c r="Y19" s="3">
        <v>0.94</v>
      </c>
      <c r="Z19" s="3">
        <v>85.7</v>
      </c>
      <c r="AA19" s="3">
        <v>99</v>
      </c>
      <c r="AB19" s="3">
        <v>98</v>
      </c>
    </row>
    <row r="20" spans="1:28" x14ac:dyDescent="0.25">
      <c r="A20" t="s">
        <v>34</v>
      </c>
      <c r="B20" t="s">
        <v>48</v>
      </c>
      <c r="C20" s="3">
        <v>544.5</v>
      </c>
      <c r="D20" s="3">
        <v>0.89</v>
      </c>
      <c r="E20" s="3">
        <v>25.3</v>
      </c>
      <c r="F20" s="3">
        <v>0.63</v>
      </c>
      <c r="G20" s="3">
        <v>7.2</v>
      </c>
      <c r="H20" s="3">
        <v>7.6</v>
      </c>
      <c r="I20" s="3">
        <v>8</v>
      </c>
      <c r="J20" s="3">
        <v>2.5</v>
      </c>
      <c r="K20" s="3">
        <v>41.3</v>
      </c>
      <c r="L20" s="3">
        <v>0.59</v>
      </c>
      <c r="M20" s="3">
        <v>7.9</v>
      </c>
      <c r="N20" s="3">
        <v>4.8</v>
      </c>
      <c r="O20" s="3">
        <v>3.6</v>
      </c>
      <c r="P20" s="3">
        <v>2.7</v>
      </c>
      <c r="Q20" s="3">
        <v>8.8000000000000007</v>
      </c>
      <c r="R20" s="3">
        <v>5.5</v>
      </c>
      <c r="S20" s="3">
        <v>8</v>
      </c>
      <c r="T20" s="3">
        <v>195.6</v>
      </c>
      <c r="U20" s="3">
        <v>0.98</v>
      </c>
      <c r="V20" s="3">
        <v>96.3</v>
      </c>
      <c r="W20" s="3">
        <v>99.3</v>
      </c>
      <c r="X20" s="3">
        <v>282.3</v>
      </c>
      <c r="Y20" s="3">
        <v>0.94</v>
      </c>
      <c r="Z20" s="3">
        <v>90.4</v>
      </c>
      <c r="AA20" s="3">
        <v>92.6</v>
      </c>
      <c r="AB20" s="3">
        <v>99.3</v>
      </c>
    </row>
    <row r="21" spans="1:28" x14ac:dyDescent="0.25">
      <c r="A21" t="s">
        <v>34</v>
      </c>
      <c r="B21" t="s">
        <v>49</v>
      </c>
      <c r="C21" s="3">
        <v>534.5</v>
      </c>
      <c r="D21" s="3">
        <v>0.88</v>
      </c>
      <c r="E21" s="3">
        <v>29.5</v>
      </c>
      <c r="F21" s="3">
        <v>0.74</v>
      </c>
      <c r="G21" s="3">
        <v>8.5</v>
      </c>
      <c r="H21" s="3">
        <v>8.6999999999999993</v>
      </c>
      <c r="I21" s="3">
        <v>9.3000000000000007</v>
      </c>
      <c r="J21" s="3">
        <v>3</v>
      </c>
      <c r="K21" s="3">
        <v>25.4</v>
      </c>
      <c r="L21" s="3">
        <v>0.36</v>
      </c>
      <c r="M21" s="3">
        <v>6.4</v>
      </c>
      <c r="N21" s="3">
        <v>2.8</v>
      </c>
      <c r="O21" s="3">
        <v>3.2</v>
      </c>
      <c r="P21" s="3">
        <v>2.8</v>
      </c>
      <c r="Q21" s="3">
        <v>6.8</v>
      </c>
      <c r="R21" s="3">
        <v>1.4</v>
      </c>
      <c r="S21" s="3">
        <v>2</v>
      </c>
      <c r="T21" s="3">
        <v>197.2</v>
      </c>
      <c r="U21" s="3">
        <v>0.99</v>
      </c>
      <c r="V21" s="3">
        <v>98.6</v>
      </c>
      <c r="W21" s="3">
        <v>98.6</v>
      </c>
      <c r="X21" s="3">
        <v>282.40000000000003</v>
      </c>
      <c r="Y21" s="3">
        <v>0.94</v>
      </c>
      <c r="Z21" s="3">
        <v>89.2</v>
      </c>
      <c r="AA21" s="3">
        <v>95.9</v>
      </c>
      <c r="AB21" s="3">
        <v>97.3</v>
      </c>
    </row>
    <row r="22" spans="1:28" x14ac:dyDescent="0.25">
      <c r="A22" t="s">
        <v>34</v>
      </c>
      <c r="B22" t="s">
        <v>50</v>
      </c>
      <c r="C22" s="3">
        <v>529</v>
      </c>
      <c r="D22" s="3">
        <v>0.87</v>
      </c>
      <c r="E22" s="3">
        <v>31.1</v>
      </c>
      <c r="F22" s="3">
        <v>0.78</v>
      </c>
      <c r="G22" s="3">
        <v>8.4</v>
      </c>
      <c r="H22" s="3">
        <v>9.9</v>
      </c>
      <c r="I22" s="3">
        <v>9.4</v>
      </c>
      <c r="J22" s="3">
        <v>3.4</v>
      </c>
      <c r="K22" s="3">
        <v>38</v>
      </c>
      <c r="L22" s="3">
        <v>0.54</v>
      </c>
      <c r="M22" s="3">
        <v>7.3</v>
      </c>
      <c r="N22" s="3">
        <v>4.8</v>
      </c>
      <c r="O22" s="3">
        <v>7.5</v>
      </c>
      <c r="P22" s="3">
        <v>9.9</v>
      </c>
      <c r="Q22" s="3">
        <v>7</v>
      </c>
      <c r="R22" s="3">
        <v>1.5</v>
      </c>
      <c r="S22" s="3">
        <v>0</v>
      </c>
      <c r="T22" s="3">
        <v>183.8</v>
      </c>
      <c r="U22" s="3">
        <v>0.92</v>
      </c>
      <c r="V22" s="3">
        <v>92.4</v>
      </c>
      <c r="W22" s="3">
        <v>91.4</v>
      </c>
      <c r="X22" s="3">
        <v>276.10000000000002</v>
      </c>
      <c r="Y22" s="3">
        <v>0.92</v>
      </c>
      <c r="Z22" s="3">
        <v>81.900000000000006</v>
      </c>
      <c r="AA22" s="3">
        <v>95.2</v>
      </c>
      <c r="AB22" s="3">
        <v>99</v>
      </c>
    </row>
    <row r="23" spans="1:28" x14ac:dyDescent="0.25">
      <c r="A23" t="s">
        <v>34</v>
      </c>
      <c r="B23" t="s">
        <v>51</v>
      </c>
      <c r="C23" s="3">
        <v>524</v>
      </c>
      <c r="D23" s="3">
        <v>0.86</v>
      </c>
      <c r="E23" s="3">
        <v>26.1</v>
      </c>
      <c r="F23" s="3">
        <v>0.65</v>
      </c>
      <c r="G23" s="3">
        <v>7.8</v>
      </c>
      <c r="H23" s="3">
        <v>6.3</v>
      </c>
      <c r="I23" s="3">
        <v>8.9</v>
      </c>
      <c r="J23" s="3">
        <v>3.1</v>
      </c>
      <c r="K23" s="3">
        <v>29.9</v>
      </c>
      <c r="L23" s="3">
        <v>0.43</v>
      </c>
      <c r="M23" s="3">
        <v>8.6999999999999993</v>
      </c>
      <c r="N23" s="3">
        <v>4.9000000000000004</v>
      </c>
      <c r="O23" s="3">
        <v>3.4</v>
      </c>
      <c r="P23" s="3">
        <v>2.5</v>
      </c>
      <c r="Q23" s="3">
        <v>9</v>
      </c>
      <c r="R23" s="3">
        <v>1.4</v>
      </c>
      <c r="S23" s="3">
        <v>0</v>
      </c>
      <c r="T23" s="3">
        <v>200</v>
      </c>
      <c r="U23" s="3">
        <v>1</v>
      </c>
      <c r="V23" s="3">
        <v>100</v>
      </c>
      <c r="W23" s="3">
        <v>100</v>
      </c>
      <c r="X23" s="3">
        <v>268</v>
      </c>
      <c r="Y23" s="3">
        <v>0.89</v>
      </c>
      <c r="Z23" s="3">
        <v>69.400000000000006</v>
      </c>
      <c r="AA23" s="3">
        <v>100</v>
      </c>
      <c r="AB23" s="3">
        <v>98.6</v>
      </c>
    </row>
    <row r="24" spans="1:28" x14ac:dyDescent="0.25">
      <c r="A24" t="s">
        <v>34</v>
      </c>
      <c r="B24" t="s">
        <v>52</v>
      </c>
      <c r="C24" s="3">
        <v>514.90000000000009</v>
      </c>
      <c r="D24" s="3">
        <v>0.84</v>
      </c>
      <c r="E24" s="3">
        <v>32.200000000000003</v>
      </c>
      <c r="F24" s="3">
        <v>0.81</v>
      </c>
      <c r="G24" s="3">
        <v>9</v>
      </c>
      <c r="H24" s="3">
        <v>9.9</v>
      </c>
      <c r="I24" s="3">
        <v>9.8000000000000007</v>
      </c>
      <c r="J24" s="3">
        <v>3.5</v>
      </c>
      <c r="K24" s="3">
        <v>27.099999999999998</v>
      </c>
      <c r="L24" s="3">
        <v>0.39</v>
      </c>
      <c r="M24" s="3">
        <v>8.1999999999999993</v>
      </c>
      <c r="N24" s="3">
        <v>2.9</v>
      </c>
      <c r="O24" s="3">
        <v>3.5</v>
      </c>
      <c r="P24" s="3">
        <v>4.4000000000000004</v>
      </c>
      <c r="Q24" s="3">
        <v>6.4</v>
      </c>
      <c r="R24" s="3">
        <v>1.7</v>
      </c>
      <c r="S24" s="3">
        <v>0</v>
      </c>
      <c r="T24" s="3">
        <v>194</v>
      </c>
      <c r="U24" s="3">
        <v>0.97</v>
      </c>
      <c r="V24" s="3">
        <v>96</v>
      </c>
      <c r="W24" s="3">
        <v>98</v>
      </c>
      <c r="X24" s="3">
        <v>261.60000000000002</v>
      </c>
      <c r="Y24" s="3">
        <v>0.87</v>
      </c>
      <c r="Z24" s="3">
        <v>67.7</v>
      </c>
      <c r="AA24" s="3">
        <v>93.9</v>
      </c>
      <c r="AB24" s="3">
        <v>100</v>
      </c>
    </row>
    <row r="25" spans="1:28" x14ac:dyDescent="0.25">
      <c r="A25" t="s">
        <v>34</v>
      </c>
      <c r="B25" t="s">
        <v>53</v>
      </c>
      <c r="C25" s="3">
        <v>501.80000000000007</v>
      </c>
      <c r="D25" s="3">
        <v>0.82</v>
      </c>
      <c r="E25" s="3">
        <v>26</v>
      </c>
      <c r="F25" s="3">
        <v>0.65</v>
      </c>
      <c r="G25" s="3">
        <v>6.6</v>
      </c>
      <c r="H25" s="3">
        <v>7.8</v>
      </c>
      <c r="I25" s="3">
        <v>8.8000000000000007</v>
      </c>
      <c r="J25" s="3">
        <v>2.8</v>
      </c>
      <c r="K25" s="3">
        <v>40.4</v>
      </c>
      <c r="L25" s="3">
        <v>0.57999999999999996</v>
      </c>
      <c r="M25" s="3">
        <v>7.7</v>
      </c>
      <c r="N25" s="3">
        <v>4.7</v>
      </c>
      <c r="O25" s="3">
        <v>7.3</v>
      </c>
      <c r="P25" s="3">
        <v>4.8</v>
      </c>
      <c r="Q25" s="3">
        <v>6.5</v>
      </c>
      <c r="R25" s="3">
        <v>5.4</v>
      </c>
      <c r="S25" s="3">
        <v>4</v>
      </c>
      <c r="T25" s="3">
        <v>187.3</v>
      </c>
      <c r="U25" s="3">
        <v>0.94</v>
      </c>
      <c r="V25" s="3">
        <v>92.8</v>
      </c>
      <c r="W25" s="3">
        <v>94.5</v>
      </c>
      <c r="X25" s="3">
        <v>248.10000000000002</v>
      </c>
      <c r="Y25" s="3">
        <v>0.83</v>
      </c>
      <c r="Z25" s="3">
        <v>69.7</v>
      </c>
      <c r="AA25" s="3">
        <v>87.2</v>
      </c>
      <c r="AB25" s="3">
        <v>91.2</v>
      </c>
    </row>
    <row r="26" spans="1:28" x14ac:dyDescent="0.25">
      <c r="A26" t="s">
        <v>34</v>
      </c>
      <c r="B26" t="s">
        <v>54</v>
      </c>
      <c r="C26" s="3">
        <v>479</v>
      </c>
      <c r="D26" s="3">
        <v>0.79</v>
      </c>
      <c r="E26" s="3">
        <v>27.8</v>
      </c>
      <c r="F26" s="3">
        <v>0.7</v>
      </c>
      <c r="G26" s="3">
        <v>7.8</v>
      </c>
      <c r="H26" s="3">
        <v>8.3000000000000007</v>
      </c>
      <c r="I26" s="3">
        <v>8</v>
      </c>
      <c r="J26" s="3">
        <v>3.7</v>
      </c>
      <c r="K26" s="3">
        <v>27.400000000000002</v>
      </c>
      <c r="L26" s="3">
        <v>0.39</v>
      </c>
      <c r="M26" s="3">
        <v>8.5</v>
      </c>
      <c r="N26" s="3">
        <v>2.6</v>
      </c>
      <c r="O26" s="3">
        <v>2.6</v>
      </c>
      <c r="P26" s="3">
        <v>3.8</v>
      </c>
      <c r="Q26" s="3">
        <v>8.6</v>
      </c>
      <c r="R26" s="3">
        <v>1.3</v>
      </c>
      <c r="S26" s="3">
        <v>0</v>
      </c>
      <c r="T26" s="3">
        <v>200</v>
      </c>
      <c r="U26" s="3">
        <v>1</v>
      </c>
      <c r="V26" s="3">
        <v>100</v>
      </c>
      <c r="W26" s="3">
        <v>100</v>
      </c>
      <c r="X26" s="3">
        <v>223.8</v>
      </c>
      <c r="Y26" s="3">
        <v>0.75</v>
      </c>
      <c r="Z26" s="3">
        <v>46.3</v>
      </c>
      <c r="AA26" s="3">
        <v>87.5</v>
      </c>
      <c r="AB26" s="3">
        <v>90</v>
      </c>
    </row>
    <row r="27" spans="1:28" x14ac:dyDescent="0.25">
      <c r="A27" t="s">
        <v>34</v>
      </c>
      <c r="B27" t="s">
        <v>55</v>
      </c>
      <c r="C27" s="3">
        <v>55.400000000000006</v>
      </c>
      <c r="D27" s="3">
        <v>0.09</v>
      </c>
      <c r="E27" s="3">
        <v>19.5</v>
      </c>
      <c r="F27" s="3">
        <v>0.49</v>
      </c>
      <c r="G27" s="3">
        <v>6.5</v>
      </c>
      <c r="H27" s="3">
        <v>7</v>
      </c>
      <c r="I27" s="3">
        <v>6</v>
      </c>
      <c r="J27" s="3">
        <v>0</v>
      </c>
      <c r="K27" s="3">
        <v>35.900000000000006</v>
      </c>
      <c r="L27" s="3">
        <v>0.51</v>
      </c>
      <c r="M27" s="3">
        <v>7.5</v>
      </c>
      <c r="N27" s="3">
        <v>4</v>
      </c>
      <c r="O27" s="3">
        <v>6</v>
      </c>
      <c r="P27" s="3">
        <v>4.8</v>
      </c>
      <c r="Q27" s="3">
        <v>3.6</v>
      </c>
      <c r="R27" s="3">
        <v>4</v>
      </c>
      <c r="S27" s="3">
        <v>6</v>
      </c>
      <c r="T27" s="3" t="s">
        <v>91</v>
      </c>
      <c r="U27" s="3" t="s">
        <v>91</v>
      </c>
      <c r="V27" s="3" t="s">
        <v>91</v>
      </c>
      <c r="W27" s="3" t="s">
        <v>91</v>
      </c>
      <c r="X27" s="3" t="s">
        <v>91</v>
      </c>
      <c r="Y27" s="3" t="s">
        <v>91</v>
      </c>
      <c r="Z27" s="3" t="s">
        <v>91</v>
      </c>
      <c r="AA27" s="3" t="s">
        <v>91</v>
      </c>
      <c r="AB27" s="3" t="s">
        <v>91</v>
      </c>
    </row>
    <row r="28" spans="1:28" x14ac:dyDescent="0.25">
      <c r="A28" t="s">
        <v>34</v>
      </c>
      <c r="B28" t="s">
        <v>56</v>
      </c>
      <c r="C28" s="3">
        <v>47.4</v>
      </c>
      <c r="D28" s="3">
        <v>0.08</v>
      </c>
      <c r="E28" s="3">
        <v>24.5</v>
      </c>
      <c r="F28" s="3">
        <v>0.61</v>
      </c>
      <c r="G28" s="3">
        <v>7.5</v>
      </c>
      <c r="H28" s="3">
        <v>9</v>
      </c>
      <c r="I28" s="3">
        <v>8</v>
      </c>
      <c r="J28" s="3">
        <v>0</v>
      </c>
      <c r="K28" s="3">
        <v>22.9</v>
      </c>
      <c r="L28" s="3">
        <v>0.33</v>
      </c>
      <c r="M28" s="3">
        <v>8</v>
      </c>
      <c r="N28" s="3">
        <v>0</v>
      </c>
      <c r="O28" s="3">
        <v>6</v>
      </c>
      <c r="P28" s="3">
        <v>4</v>
      </c>
      <c r="Q28" s="3">
        <v>4.9000000000000004</v>
      </c>
      <c r="R28" s="3">
        <v>0</v>
      </c>
      <c r="S28" s="3">
        <v>0</v>
      </c>
      <c r="T28" s="3" t="s">
        <v>91</v>
      </c>
      <c r="U28" s="3" t="s">
        <v>91</v>
      </c>
      <c r="V28" s="3" t="s">
        <v>91</v>
      </c>
      <c r="W28" s="3" t="s">
        <v>91</v>
      </c>
      <c r="X28" s="3" t="s">
        <v>91</v>
      </c>
      <c r="Y28" s="3" t="s">
        <v>91</v>
      </c>
      <c r="Z28" s="3" t="s">
        <v>91</v>
      </c>
      <c r="AA28" s="3" t="s">
        <v>91</v>
      </c>
      <c r="AB28" s="3" t="s">
        <v>91</v>
      </c>
    </row>
    <row r="29" spans="1:28" x14ac:dyDescent="0.25">
      <c r="A29" t="s">
        <v>34</v>
      </c>
      <c r="B29" t="s">
        <v>57</v>
      </c>
      <c r="C29" s="3">
        <v>45.2</v>
      </c>
      <c r="D29" s="3">
        <v>7.0000000000000007E-2</v>
      </c>
      <c r="E29" s="3">
        <v>15.5</v>
      </c>
      <c r="F29" s="3">
        <v>0.39</v>
      </c>
      <c r="G29" s="3">
        <v>4.5</v>
      </c>
      <c r="H29" s="3">
        <v>7</v>
      </c>
      <c r="I29" s="3">
        <v>4</v>
      </c>
      <c r="J29" s="3">
        <v>0</v>
      </c>
      <c r="K29" s="3">
        <v>29.7</v>
      </c>
      <c r="L29" s="3">
        <v>0.42</v>
      </c>
      <c r="M29" s="3">
        <v>6.5</v>
      </c>
      <c r="N29" s="3">
        <v>4</v>
      </c>
      <c r="O29" s="3">
        <v>8</v>
      </c>
      <c r="P29" s="3">
        <v>9</v>
      </c>
      <c r="Q29" s="3">
        <v>2.2000000000000002</v>
      </c>
      <c r="R29" s="3">
        <v>0</v>
      </c>
      <c r="S29" s="3">
        <v>0</v>
      </c>
      <c r="T29" s="3" t="s">
        <v>91</v>
      </c>
      <c r="U29" s="3" t="s">
        <v>91</v>
      </c>
      <c r="V29" s="3" t="s">
        <v>91</v>
      </c>
      <c r="W29" s="3" t="s">
        <v>91</v>
      </c>
      <c r="X29" s="3" t="s">
        <v>91</v>
      </c>
      <c r="Y29" s="3" t="s">
        <v>91</v>
      </c>
      <c r="Z29" s="3" t="s">
        <v>91</v>
      </c>
      <c r="AA29" s="3" t="s">
        <v>91</v>
      </c>
      <c r="AB29" s="3" t="s">
        <v>91</v>
      </c>
    </row>
    <row r="30" spans="1:28" x14ac:dyDescent="0.25">
      <c r="A30" t="s">
        <v>34</v>
      </c>
      <c r="B30" t="s">
        <v>58</v>
      </c>
      <c r="C30" s="3">
        <v>42.8</v>
      </c>
      <c r="D30" s="3">
        <v>7.0000000000000007E-2</v>
      </c>
      <c r="E30" s="3">
        <v>19.7</v>
      </c>
      <c r="F30" s="3">
        <v>0.49</v>
      </c>
      <c r="G30" s="3">
        <v>6.3</v>
      </c>
      <c r="H30" s="3">
        <v>6.7</v>
      </c>
      <c r="I30" s="3">
        <v>6.7</v>
      </c>
      <c r="J30" s="3">
        <v>0</v>
      </c>
      <c r="K30" s="3">
        <v>23.1</v>
      </c>
      <c r="L30" s="3">
        <v>0.33</v>
      </c>
      <c r="M30" s="3">
        <v>4</v>
      </c>
      <c r="N30" s="3">
        <v>2</v>
      </c>
      <c r="O30" s="3">
        <v>2</v>
      </c>
      <c r="P30" s="3">
        <v>9</v>
      </c>
      <c r="Q30" s="3">
        <v>4.0999999999999996</v>
      </c>
      <c r="R30" s="3">
        <v>0</v>
      </c>
      <c r="S30" s="3">
        <v>2</v>
      </c>
      <c r="T30" s="3" t="s">
        <v>91</v>
      </c>
      <c r="U30" s="3" t="s">
        <v>91</v>
      </c>
      <c r="V30" s="3" t="s">
        <v>91</v>
      </c>
      <c r="W30" s="3" t="s">
        <v>91</v>
      </c>
      <c r="X30" s="3" t="s">
        <v>91</v>
      </c>
      <c r="Y30" s="3" t="s">
        <v>91</v>
      </c>
      <c r="Z30" s="3" t="s">
        <v>91</v>
      </c>
      <c r="AA30" s="3" t="s">
        <v>91</v>
      </c>
      <c r="AB30" s="3" t="s">
        <v>91</v>
      </c>
    </row>
    <row r="31" spans="1:28" x14ac:dyDescent="0.25">
      <c r="A31" t="s">
        <v>34</v>
      </c>
      <c r="B31" t="s">
        <v>59</v>
      </c>
      <c r="C31" s="3">
        <v>40.799999999999997</v>
      </c>
      <c r="D31" s="3">
        <v>7.0000000000000007E-2</v>
      </c>
      <c r="E31" s="3">
        <v>17.7</v>
      </c>
      <c r="F31" s="3">
        <v>0.44</v>
      </c>
      <c r="G31" s="3">
        <v>5.7</v>
      </c>
      <c r="H31" s="3">
        <v>6</v>
      </c>
      <c r="I31" s="3">
        <v>6</v>
      </c>
      <c r="J31" s="3">
        <v>0</v>
      </c>
      <c r="K31" s="3">
        <v>23.1</v>
      </c>
      <c r="L31" s="3">
        <v>0.33</v>
      </c>
      <c r="M31" s="3">
        <v>4</v>
      </c>
      <c r="N31" s="3">
        <v>4</v>
      </c>
      <c r="O31" s="3">
        <v>2</v>
      </c>
      <c r="P31" s="3">
        <v>7.8</v>
      </c>
      <c r="Q31" s="3">
        <v>3.3</v>
      </c>
      <c r="R31" s="3">
        <v>0</v>
      </c>
      <c r="S31" s="3">
        <v>2</v>
      </c>
      <c r="T31" s="3" t="s">
        <v>91</v>
      </c>
      <c r="U31" s="3" t="s">
        <v>91</v>
      </c>
      <c r="V31" s="3" t="s">
        <v>91</v>
      </c>
      <c r="W31" s="3" t="s">
        <v>91</v>
      </c>
      <c r="X31" s="3" t="s">
        <v>91</v>
      </c>
      <c r="Y31" s="3" t="s">
        <v>91</v>
      </c>
      <c r="Z31" s="3" t="s">
        <v>91</v>
      </c>
      <c r="AA31" s="3" t="s">
        <v>91</v>
      </c>
      <c r="AB31" s="3" t="s">
        <v>91</v>
      </c>
    </row>
    <row r="32" spans="1:28" x14ac:dyDescent="0.25">
      <c r="A32" t="s">
        <v>60</v>
      </c>
      <c r="B32" t="s">
        <v>61</v>
      </c>
      <c r="C32" s="3">
        <v>538.70000000000005</v>
      </c>
      <c r="D32" s="3">
        <v>0.88</v>
      </c>
      <c r="E32" s="3">
        <v>21.799999999999997</v>
      </c>
      <c r="F32" s="3">
        <v>0.55000000000000004</v>
      </c>
      <c r="G32" s="3">
        <v>5.6</v>
      </c>
      <c r="H32" s="3">
        <v>4</v>
      </c>
      <c r="I32" s="3">
        <v>7.6</v>
      </c>
      <c r="J32" s="3">
        <v>4.5999999999999996</v>
      </c>
      <c r="K32" s="3">
        <v>31.999999999999996</v>
      </c>
      <c r="L32" s="3">
        <v>0.46</v>
      </c>
      <c r="M32" s="3">
        <v>8.9</v>
      </c>
      <c r="N32" s="3">
        <v>3</v>
      </c>
      <c r="O32" s="3">
        <v>4</v>
      </c>
      <c r="P32" s="3">
        <v>10</v>
      </c>
      <c r="Q32" s="3">
        <v>4.2</v>
      </c>
      <c r="R32" s="3">
        <v>1.9</v>
      </c>
      <c r="S32" s="3">
        <v>0</v>
      </c>
      <c r="T32" s="3">
        <v>196.2</v>
      </c>
      <c r="U32" s="3">
        <v>0.98</v>
      </c>
      <c r="V32" s="3">
        <v>98.2</v>
      </c>
      <c r="W32" s="3">
        <v>98</v>
      </c>
      <c r="X32" s="3">
        <v>288.7</v>
      </c>
      <c r="Y32" s="3">
        <v>0.96</v>
      </c>
      <c r="Z32" s="3">
        <v>91.2</v>
      </c>
      <c r="AA32" s="3">
        <v>98.2</v>
      </c>
      <c r="AB32" s="3">
        <v>99.3</v>
      </c>
    </row>
    <row r="33" spans="1:28" x14ac:dyDescent="0.25">
      <c r="A33" t="s">
        <v>60</v>
      </c>
      <c r="B33" t="s">
        <v>62</v>
      </c>
      <c r="C33" s="3">
        <v>531</v>
      </c>
      <c r="D33" s="3">
        <v>0.87</v>
      </c>
      <c r="E33" s="3">
        <v>21.9</v>
      </c>
      <c r="F33" s="3">
        <v>0.55000000000000004</v>
      </c>
      <c r="G33" s="3">
        <v>6</v>
      </c>
      <c r="H33" s="3">
        <v>5.7</v>
      </c>
      <c r="I33" s="3">
        <v>7.7</v>
      </c>
      <c r="J33" s="3">
        <v>2.5</v>
      </c>
      <c r="K33" s="3">
        <v>24.7</v>
      </c>
      <c r="L33" s="3">
        <v>0.35</v>
      </c>
      <c r="M33" s="3">
        <v>4.8</v>
      </c>
      <c r="N33" s="3">
        <v>2.9</v>
      </c>
      <c r="O33" s="3">
        <v>7.5</v>
      </c>
      <c r="P33" s="3">
        <v>5</v>
      </c>
      <c r="Q33" s="3">
        <v>2.5</v>
      </c>
      <c r="R33" s="3">
        <v>2</v>
      </c>
      <c r="S33" s="3">
        <v>0</v>
      </c>
      <c r="T33" s="3">
        <v>200</v>
      </c>
      <c r="U33" s="3">
        <v>1</v>
      </c>
      <c r="V33" s="3">
        <v>100</v>
      </c>
      <c r="W33" s="3">
        <v>100</v>
      </c>
      <c r="X33" s="3">
        <v>284.39999999999998</v>
      </c>
      <c r="Y33" s="3">
        <v>0.95</v>
      </c>
      <c r="Z33" s="3">
        <v>84.4</v>
      </c>
      <c r="AA33" s="3">
        <v>100</v>
      </c>
      <c r="AB33" s="3">
        <v>100</v>
      </c>
    </row>
    <row r="34" spans="1:28" x14ac:dyDescent="0.25">
      <c r="A34" t="s">
        <v>63</v>
      </c>
      <c r="B34" t="s">
        <v>64</v>
      </c>
      <c r="C34" s="3">
        <v>555.70000000000005</v>
      </c>
      <c r="D34" s="3">
        <v>0.91</v>
      </c>
      <c r="E34" s="3">
        <v>32.6</v>
      </c>
      <c r="F34" s="3">
        <v>0.82</v>
      </c>
      <c r="G34" s="3">
        <v>8</v>
      </c>
      <c r="H34" s="3">
        <v>10</v>
      </c>
      <c r="I34" s="3">
        <v>10</v>
      </c>
      <c r="J34" s="3">
        <v>4.5999999999999996</v>
      </c>
      <c r="K34" s="3">
        <v>43.900000000000006</v>
      </c>
      <c r="L34" s="3">
        <v>0.63</v>
      </c>
      <c r="M34" s="3">
        <v>9.9</v>
      </c>
      <c r="N34" s="3">
        <v>9.9</v>
      </c>
      <c r="O34" s="3">
        <v>7.9</v>
      </c>
      <c r="P34" s="3">
        <v>4.7</v>
      </c>
      <c r="Q34" s="3">
        <v>4.7</v>
      </c>
      <c r="R34" s="3">
        <v>1.8</v>
      </c>
      <c r="S34" s="3">
        <v>5</v>
      </c>
      <c r="T34" s="3">
        <v>196.2</v>
      </c>
      <c r="U34" s="3">
        <v>0.98</v>
      </c>
      <c r="V34" s="3">
        <v>98.1</v>
      </c>
      <c r="W34" s="3">
        <v>98.1</v>
      </c>
      <c r="X34" s="3">
        <v>283</v>
      </c>
      <c r="Y34" s="3">
        <v>0.94</v>
      </c>
      <c r="Z34" s="3">
        <v>88.7</v>
      </c>
      <c r="AA34" s="3">
        <v>96.2</v>
      </c>
      <c r="AB34" s="3">
        <v>98.1</v>
      </c>
    </row>
    <row r="35" spans="1:28" x14ac:dyDescent="0.25">
      <c r="A35" t="s">
        <v>63</v>
      </c>
      <c r="B35" t="s">
        <v>65</v>
      </c>
      <c r="C35" s="3">
        <v>553.79999999999995</v>
      </c>
      <c r="D35" s="3">
        <v>0.91</v>
      </c>
      <c r="E35" s="3">
        <v>28</v>
      </c>
      <c r="F35" s="3">
        <v>0.7</v>
      </c>
      <c r="G35" s="3">
        <v>5</v>
      </c>
      <c r="H35" s="3">
        <v>9</v>
      </c>
      <c r="I35" s="3">
        <v>9</v>
      </c>
      <c r="J35" s="3">
        <v>5</v>
      </c>
      <c r="K35" s="3">
        <v>27.5</v>
      </c>
      <c r="L35" s="3">
        <v>0.39</v>
      </c>
      <c r="M35" s="3">
        <v>5</v>
      </c>
      <c r="N35" s="3">
        <v>5</v>
      </c>
      <c r="O35" s="3">
        <v>4</v>
      </c>
      <c r="P35" s="3">
        <v>6.3</v>
      </c>
      <c r="Q35" s="3">
        <v>3.2</v>
      </c>
      <c r="R35" s="3">
        <v>2</v>
      </c>
      <c r="S35" s="3">
        <v>2</v>
      </c>
      <c r="T35" s="3">
        <v>200</v>
      </c>
      <c r="U35" s="3">
        <v>1</v>
      </c>
      <c r="V35" s="3">
        <v>100</v>
      </c>
      <c r="W35" s="3">
        <v>100</v>
      </c>
      <c r="X35" s="3">
        <v>298.3</v>
      </c>
      <c r="Y35" s="3">
        <v>0.99</v>
      </c>
      <c r="Z35" s="3">
        <v>98.3</v>
      </c>
      <c r="AA35" s="3">
        <v>100</v>
      </c>
      <c r="AB35" s="3">
        <v>100</v>
      </c>
    </row>
    <row r="36" spans="1:28" x14ac:dyDescent="0.25">
      <c r="A36" t="s">
        <v>63</v>
      </c>
      <c r="B36" t="s">
        <v>66</v>
      </c>
      <c r="C36" s="3">
        <v>483.29999999999995</v>
      </c>
      <c r="D36" s="3">
        <v>0.79</v>
      </c>
      <c r="E36" s="3">
        <v>26.8</v>
      </c>
      <c r="F36" s="3">
        <v>0.67</v>
      </c>
      <c r="G36" s="3">
        <v>8.4</v>
      </c>
      <c r="H36" s="3">
        <v>5.9</v>
      </c>
      <c r="I36" s="3">
        <v>9</v>
      </c>
      <c r="J36" s="3">
        <v>3.5</v>
      </c>
      <c r="K36" s="3">
        <v>38.4</v>
      </c>
      <c r="L36" s="3">
        <v>0.55000000000000004</v>
      </c>
      <c r="M36" s="3">
        <v>5.5</v>
      </c>
      <c r="N36" s="3">
        <v>4.5999999999999996</v>
      </c>
      <c r="O36" s="3">
        <v>7.1</v>
      </c>
      <c r="P36" s="3">
        <v>9</v>
      </c>
      <c r="Q36" s="3">
        <v>5.3</v>
      </c>
      <c r="R36" s="3">
        <v>0.9</v>
      </c>
      <c r="S36" s="3">
        <v>6</v>
      </c>
      <c r="T36" s="3">
        <v>196.2</v>
      </c>
      <c r="U36" s="3">
        <v>0.98</v>
      </c>
      <c r="V36" s="3">
        <v>99.2</v>
      </c>
      <c r="W36" s="3">
        <v>97</v>
      </c>
      <c r="X36" s="3">
        <v>221.9</v>
      </c>
      <c r="Y36" s="3">
        <v>0.74</v>
      </c>
      <c r="Z36" s="3">
        <v>54.5</v>
      </c>
      <c r="AA36" s="3">
        <v>68.2</v>
      </c>
      <c r="AB36" s="3">
        <v>99.2</v>
      </c>
    </row>
    <row r="37" spans="1:28" x14ac:dyDescent="0.25">
      <c r="A37" t="s">
        <v>67</v>
      </c>
      <c r="B37" t="s">
        <v>68</v>
      </c>
      <c r="C37" s="3">
        <v>566.4</v>
      </c>
      <c r="D37" s="3">
        <v>0.93</v>
      </c>
      <c r="E37" s="3">
        <v>37.799999999999997</v>
      </c>
      <c r="F37" s="3">
        <v>0.95</v>
      </c>
      <c r="G37" s="3">
        <v>10</v>
      </c>
      <c r="H37" s="3">
        <v>10</v>
      </c>
      <c r="I37" s="3">
        <v>10</v>
      </c>
      <c r="J37" s="3">
        <v>7.8</v>
      </c>
      <c r="K37" s="3">
        <v>37.9</v>
      </c>
      <c r="L37" s="3">
        <v>0.54</v>
      </c>
      <c r="M37" s="3">
        <v>7.9</v>
      </c>
      <c r="N37" s="3">
        <v>2.9</v>
      </c>
      <c r="O37" s="3">
        <v>7.9</v>
      </c>
      <c r="P37" s="3">
        <v>7.2</v>
      </c>
      <c r="Q37" s="3">
        <v>5.0999999999999996</v>
      </c>
      <c r="R37" s="3">
        <v>1.9</v>
      </c>
      <c r="S37" s="3">
        <v>5</v>
      </c>
      <c r="T37" s="3">
        <v>198.7</v>
      </c>
      <c r="U37" s="3">
        <v>0.99</v>
      </c>
      <c r="V37" s="3">
        <v>99.5</v>
      </c>
      <c r="W37" s="3">
        <v>99.2</v>
      </c>
      <c r="X37" s="3">
        <v>292</v>
      </c>
      <c r="Y37" s="3">
        <v>0.97</v>
      </c>
      <c r="Z37" s="3">
        <v>94.5</v>
      </c>
      <c r="AA37" s="3">
        <v>98.6</v>
      </c>
      <c r="AB37" s="3">
        <v>98.9</v>
      </c>
    </row>
    <row r="38" spans="1:28" x14ac:dyDescent="0.25">
      <c r="A38" t="s">
        <v>69</v>
      </c>
      <c r="B38" t="s">
        <v>70</v>
      </c>
      <c r="C38" s="3">
        <v>51.6</v>
      </c>
      <c r="D38" s="3">
        <v>0.08</v>
      </c>
      <c r="E38" s="3">
        <v>18.5</v>
      </c>
      <c r="F38" s="3">
        <v>0.46</v>
      </c>
      <c r="G38" s="3">
        <v>5.5</v>
      </c>
      <c r="H38" s="3">
        <v>5</v>
      </c>
      <c r="I38" s="3">
        <v>8</v>
      </c>
      <c r="J38" s="3">
        <v>0</v>
      </c>
      <c r="K38" s="3">
        <v>33.1</v>
      </c>
      <c r="L38" s="3">
        <v>0.47</v>
      </c>
      <c r="M38" s="3">
        <v>6</v>
      </c>
      <c r="N38" s="3">
        <v>9</v>
      </c>
      <c r="O38" s="3">
        <v>2</v>
      </c>
      <c r="P38" s="3">
        <v>7.5</v>
      </c>
      <c r="Q38" s="3">
        <v>3.6</v>
      </c>
      <c r="R38" s="3">
        <v>0</v>
      </c>
      <c r="S38" s="3">
        <v>5</v>
      </c>
      <c r="T38" s="3" t="s">
        <v>91</v>
      </c>
      <c r="U38" s="3" t="s">
        <v>91</v>
      </c>
      <c r="V38" s="3" t="s">
        <v>91</v>
      </c>
      <c r="W38" s="3" t="s">
        <v>91</v>
      </c>
      <c r="X38" s="3" t="s">
        <v>91</v>
      </c>
      <c r="Y38" s="3" t="s">
        <v>91</v>
      </c>
      <c r="Z38" s="3" t="s">
        <v>91</v>
      </c>
      <c r="AA38" s="3" t="s">
        <v>91</v>
      </c>
      <c r="AB38" s="3" t="s">
        <v>91</v>
      </c>
    </row>
    <row r="39" spans="1:28" x14ac:dyDescent="0.25">
      <c r="A39" t="s">
        <v>69</v>
      </c>
      <c r="B39" t="s">
        <v>71</v>
      </c>
      <c r="C39" s="3">
        <v>45.4</v>
      </c>
      <c r="D39" s="3">
        <v>7.0000000000000007E-2</v>
      </c>
      <c r="E39" s="3">
        <v>18</v>
      </c>
      <c r="F39" s="3">
        <v>0.45</v>
      </c>
      <c r="G39" s="3">
        <v>6</v>
      </c>
      <c r="H39" s="3">
        <v>7</v>
      </c>
      <c r="I39" s="3">
        <v>5</v>
      </c>
      <c r="J39" s="3">
        <v>0</v>
      </c>
      <c r="K39" s="3">
        <v>27.4</v>
      </c>
      <c r="L39" s="3">
        <v>0.39</v>
      </c>
      <c r="M39" s="3">
        <v>3</v>
      </c>
      <c r="N39" s="3">
        <v>4</v>
      </c>
      <c r="O39" s="3">
        <v>6</v>
      </c>
      <c r="P39" s="3">
        <v>5.4</v>
      </c>
      <c r="Q39" s="3">
        <v>5</v>
      </c>
      <c r="R39" s="3">
        <v>0</v>
      </c>
      <c r="S39" s="3">
        <v>4</v>
      </c>
      <c r="T39" s="3" t="s">
        <v>91</v>
      </c>
      <c r="U39" s="3" t="s">
        <v>91</v>
      </c>
      <c r="V39" s="3" t="s">
        <v>91</v>
      </c>
      <c r="W39" s="3" t="s">
        <v>91</v>
      </c>
      <c r="X39" s="3" t="s">
        <v>91</v>
      </c>
      <c r="Y39" s="3" t="s">
        <v>91</v>
      </c>
      <c r="Z39" s="3" t="s">
        <v>91</v>
      </c>
      <c r="AA39" s="3" t="s">
        <v>91</v>
      </c>
      <c r="AB39" s="3" t="s">
        <v>91</v>
      </c>
    </row>
    <row r="40" spans="1:28" x14ac:dyDescent="0.25">
      <c r="A40" t="s">
        <v>72</v>
      </c>
      <c r="B40" t="s">
        <v>73</v>
      </c>
      <c r="C40" s="3">
        <v>499.8</v>
      </c>
      <c r="D40" s="3">
        <v>0.82</v>
      </c>
      <c r="E40" s="3">
        <v>26.799999999999997</v>
      </c>
      <c r="F40" s="3">
        <v>0.67</v>
      </c>
      <c r="G40" s="3">
        <v>7.5</v>
      </c>
      <c r="H40" s="3">
        <v>5.9</v>
      </c>
      <c r="I40" s="3">
        <v>8</v>
      </c>
      <c r="J40" s="3">
        <v>5.4</v>
      </c>
      <c r="K40" s="3">
        <v>36.300000000000004</v>
      </c>
      <c r="L40" s="3">
        <v>0.52</v>
      </c>
      <c r="M40" s="3">
        <v>8.5</v>
      </c>
      <c r="N40" s="3">
        <v>4.5</v>
      </c>
      <c r="O40" s="3">
        <v>7.3</v>
      </c>
      <c r="P40" s="3">
        <v>4.9000000000000004</v>
      </c>
      <c r="Q40" s="3">
        <v>9</v>
      </c>
      <c r="R40" s="3">
        <v>1.1000000000000001</v>
      </c>
      <c r="S40" s="3">
        <v>1</v>
      </c>
      <c r="T40" s="3">
        <v>194.3</v>
      </c>
      <c r="U40" s="3">
        <v>0.97</v>
      </c>
      <c r="V40" s="3">
        <v>98.1</v>
      </c>
      <c r="W40" s="3">
        <v>96.2</v>
      </c>
      <c r="X40" s="3">
        <v>242.39999999999998</v>
      </c>
      <c r="Y40" s="3">
        <v>0.81</v>
      </c>
      <c r="Z40" s="3">
        <v>50</v>
      </c>
      <c r="AA40" s="3">
        <v>96.2</v>
      </c>
      <c r="AB40" s="3">
        <v>96.2</v>
      </c>
    </row>
    <row r="41" spans="1:28" x14ac:dyDescent="0.25">
      <c r="A41" t="s">
        <v>74</v>
      </c>
      <c r="B41" t="s">
        <v>75</v>
      </c>
      <c r="C41" s="3">
        <v>484.9</v>
      </c>
      <c r="D41" s="3">
        <v>0.79</v>
      </c>
      <c r="E41" s="3">
        <v>33.6</v>
      </c>
      <c r="F41" s="3">
        <v>0.84</v>
      </c>
      <c r="G41" s="3">
        <v>9.5</v>
      </c>
      <c r="H41" s="3">
        <v>10</v>
      </c>
      <c r="I41" s="3">
        <v>10</v>
      </c>
      <c r="J41" s="3">
        <v>4.0999999999999996</v>
      </c>
      <c r="K41" s="3">
        <v>29.299999999999997</v>
      </c>
      <c r="L41" s="3">
        <v>0.42</v>
      </c>
      <c r="M41" s="3">
        <v>6.2</v>
      </c>
      <c r="N41" s="3">
        <v>2.6</v>
      </c>
      <c r="O41" s="3">
        <v>3.6</v>
      </c>
      <c r="P41" s="3">
        <v>5.5</v>
      </c>
      <c r="Q41" s="3">
        <v>8</v>
      </c>
      <c r="R41" s="3">
        <v>1.4</v>
      </c>
      <c r="S41" s="3">
        <v>2</v>
      </c>
      <c r="T41" s="3">
        <v>200</v>
      </c>
      <c r="U41" s="3">
        <v>1</v>
      </c>
      <c r="V41" s="3">
        <v>100</v>
      </c>
      <c r="W41" s="3">
        <v>100</v>
      </c>
      <c r="X41" s="3">
        <v>222</v>
      </c>
      <c r="Y41" s="3">
        <v>0.74</v>
      </c>
      <c r="Z41" s="3">
        <v>22</v>
      </c>
      <c r="AA41" s="3">
        <v>100</v>
      </c>
      <c r="AB41" s="3">
        <v>100</v>
      </c>
    </row>
    <row r="42" spans="1:28" x14ac:dyDescent="0.25">
      <c r="A42" t="s">
        <v>76</v>
      </c>
      <c r="B42" t="s">
        <v>77</v>
      </c>
      <c r="C42" s="3">
        <v>528.1</v>
      </c>
      <c r="D42" s="3">
        <v>0.87</v>
      </c>
      <c r="E42" s="3">
        <v>28.5</v>
      </c>
      <c r="F42" s="3">
        <v>0.71</v>
      </c>
      <c r="G42" s="3">
        <v>7.6</v>
      </c>
      <c r="H42" s="3">
        <v>9.9</v>
      </c>
      <c r="I42" s="3">
        <v>8.5</v>
      </c>
      <c r="J42" s="3">
        <v>2.5</v>
      </c>
      <c r="K42" s="3">
        <v>39.700000000000003</v>
      </c>
      <c r="L42" s="3">
        <v>0.56999999999999995</v>
      </c>
      <c r="M42" s="3">
        <v>6.7</v>
      </c>
      <c r="N42" s="3">
        <v>4.7</v>
      </c>
      <c r="O42" s="3">
        <v>3.4</v>
      </c>
      <c r="P42" s="3">
        <v>9.1999999999999993</v>
      </c>
      <c r="Q42" s="3">
        <v>4.2</v>
      </c>
      <c r="R42" s="3">
        <v>5.5</v>
      </c>
      <c r="S42" s="3">
        <v>6</v>
      </c>
      <c r="T42" s="3">
        <v>191.6</v>
      </c>
      <c r="U42" s="3">
        <v>0.96</v>
      </c>
      <c r="V42" s="3">
        <v>96.3</v>
      </c>
      <c r="W42" s="3">
        <v>95.3</v>
      </c>
      <c r="X42" s="3">
        <v>268.3</v>
      </c>
      <c r="Y42" s="3">
        <v>0.89</v>
      </c>
      <c r="Z42" s="3">
        <v>74.8</v>
      </c>
      <c r="AA42" s="3">
        <v>96.3</v>
      </c>
      <c r="AB42" s="3">
        <v>97.2</v>
      </c>
    </row>
    <row r="43" spans="1:28" x14ac:dyDescent="0.25">
      <c r="A43" t="s">
        <v>78</v>
      </c>
      <c r="B43" t="s">
        <v>79</v>
      </c>
      <c r="C43" s="3">
        <v>555.9</v>
      </c>
      <c r="D43" s="3">
        <v>0.91</v>
      </c>
      <c r="E43" s="3">
        <v>30.200000000000003</v>
      </c>
      <c r="F43" s="3">
        <v>0.76</v>
      </c>
      <c r="G43" s="3">
        <v>8.3000000000000007</v>
      </c>
      <c r="H43" s="3">
        <v>9</v>
      </c>
      <c r="I43" s="3">
        <v>8.3000000000000007</v>
      </c>
      <c r="J43" s="3">
        <v>4.5999999999999996</v>
      </c>
      <c r="K43" s="3">
        <v>28.999999999999996</v>
      </c>
      <c r="L43" s="3">
        <v>0.41</v>
      </c>
      <c r="M43" s="3">
        <v>8</v>
      </c>
      <c r="N43" s="3">
        <v>4.8</v>
      </c>
      <c r="O43" s="3">
        <v>3.4</v>
      </c>
      <c r="P43" s="3">
        <v>4.7</v>
      </c>
      <c r="Q43" s="3">
        <v>3.4</v>
      </c>
      <c r="R43" s="3">
        <v>0.7</v>
      </c>
      <c r="S43" s="3">
        <v>4</v>
      </c>
      <c r="T43" s="3">
        <v>200</v>
      </c>
      <c r="U43" s="3">
        <v>1</v>
      </c>
      <c r="V43" s="3">
        <v>100</v>
      </c>
      <c r="W43" s="3">
        <v>100</v>
      </c>
      <c r="X43" s="3">
        <v>296.7</v>
      </c>
      <c r="Y43" s="3">
        <v>0.99</v>
      </c>
      <c r="Z43" s="3">
        <v>96.7</v>
      </c>
      <c r="AA43" s="3">
        <v>100</v>
      </c>
      <c r="AB43" s="3">
        <v>100</v>
      </c>
    </row>
    <row r="44" spans="1:28" x14ac:dyDescent="0.25">
      <c r="A44" t="s">
        <v>78</v>
      </c>
      <c r="B44" t="s">
        <v>80</v>
      </c>
      <c r="C44" s="3">
        <v>532.59999999999991</v>
      </c>
      <c r="D44" s="3">
        <v>0.87</v>
      </c>
      <c r="E44" s="3">
        <v>31.1</v>
      </c>
      <c r="F44" s="3">
        <v>0.78</v>
      </c>
      <c r="G44" s="3">
        <v>9.3000000000000007</v>
      </c>
      <c r="H44" s="3">
        <v>8.9</v>
      </c>
      <c r="I44" s="3">
        <v>9.6999999999999993</v>
      </c>
      <c r="J44" s="3">
        <v>3.2</v>
      </c>
      <c r="K44" s="3">
        <v>28.799999999999997</v>
      </c>
      <c r="L44" s="3">
        <v>0.41</v>
      </c>
      <c r="M44" s="3">
        <v>6.7</v>
      </c>
      <c r="N44" s="3">
        <v>4.5</v>
      </c>
      <c r="O44" s="3">
        <v>4</v>
      </c>
      <c r="P44" s="3">
        <v>9.6</v>
      </c>
      <c r="Q44" s="3">
        <v>3.3</v>
      </c>
      <c r="R44" s="3">
        <v>0.7</v>
      </c>
      <c r="S44" s="3">
        <v>0</v>
      </c>
      <c r="T44" s="3">
        <v>200</v>
      </c>
      <c r="U44" s="3">
        <v>1</v>
      </c>
      <c r="V44" s="3">
        <v>100</v>
      </c>
      <c r="W44" s="3">
        <v>100</v>
      </c>
      <c r="X44" s="3">
        <v>272.7</v>
      </c>
      <c r="Y44" s="3">
        <v>0.91</v>
      </c>
      <c r="Z44" s="3">
        <v>72.7</v>
      </c>
      <c r="AA44" s="3">
        <v>100</v>
      </c>
      <c r="AB44" s="3">
        <v>100</v>
      </c>
    </row>
    <row r="45" spans="1:28" x14ac:dyDescent="0.25">
      <c r="A45" t="s">
        <v>81</v>
      </c>
      <c r="B45" t="s">
        <v>82</v>
      </c>
      <c r="C45" s="3">
        <v>48.3</v>
      </c>
      <c r="D45" s="3">
        <v>0.08</v>
      </c>
      <c r="E45" s="3">
        <v>14.3</v>
      </c>
      <c r="F45" s="3">
        <v>0.36</v>
      </c>
      <c r="G45" s="3">
        <v>5</v>
      </c>
      <c r="H45" s="3">
        <v>5</v>
      </c>
      <c r="I45" s="3">
        <v>4.3</v>
      </c>
      <c r="J45" s="3">
        <v>0</v>
      </c>
      <c r="K45" s="3">
        <v>34</v>
      </c>
      <c r="L45" s="3">
        <v>0.49</v>
      </c>
      <c r="M45" s="3">
        <v>9</v>
      </c>
      <c r="N45" s="3">
        <v>5</v>
      </c>
      <c r="O45" s="3">
        <v>2</v>
      </c>
      <c r="P45" s="3">
        <v>4</v>
      </c>
      <c r="Q45" s="3">
        <v>6</v>
      </c>
      <c r="R45" s="3">
        <v>4</v>
      </c>
      <c r="S45" s="3">
        <v>4</v>
      </c>
      <c r="T45" s="3" t="s">
        <v>91</v>
      </c>
      <c r="U45" s="3" t="s">
        <v>91</v>
      </c>
      <c r="V45" s="3" t="s">
        <v>91</v>
      </c>
      <c r="W45" s="3" t="s">
        <v>91</v>
      </c>
      <c r="X45" s="3" t="s">
        <v>91</v>
      </c>
      <c r="Y45" s="3" t="s">
        <v>91</v>
      </c>
      <c r="Z45" s="3" t="s">
        <v>91</v>
      </c>
      <c r="AA45" s="3" t="s">
        <v>91</v>
      </c>
      <c r="AB45" s="3" t="s">
        <v>91</v>
      </c>
    </row>
    <row r="46" spans="1:28" x14ac:dyDescent="0.25">
      <c r="A46" t="s">
        <v>83</v>
      </c>
      <c r="B46" t="s">
        <v>84</v>
      </c>
      <c r="C46" s="3">
        <v>580.90000000000009</v>
      </c>
      <c r="D46" s="3">
        <v>0.95</v>
      </c>
      <c r="E46" s="3">
        <v>32.799999999999997</v>
      </c>
      <c r="F46" s="3">
        <v>0.82</v>
      </c>
      <c r="G46" s="3">
        <v>8.5</v>
      </c>
      <c r="H46" s="3">
        <v>9</v>
      </c>
      <c r="I46" s="3">
        <v>9</v>
      </c>
      <c r="J46" s="3">
        <v>6.3</v>
      </c>
      <c r="K46" s="3">
        <v>49</v>
      </c>
      <c r="L46" s="3">
        <v>0.7</v>
      </c>
      <c r="M46" s="3">
        <v>9</v>
      </c>
      <c r="N46" s="3">
        <v>5</v>
      </c>
      <c r="O46" s="3">
        <v>10</v>
      </c>
      <c r="P46" s="3">
        <v>10</v>
      </c>
      <c r="Q46" s="3">
        <v>10</v>
      </c>
      <c r="R46" s="3">
        <v>2</v>
      </c>
      <c r="S46" s="3">
        <v>3</v>
      </c>
      <c r="T46" s="3">
        <v>200</v>
      </c>
      <c r="U46" s="3">
        <v>1</v>
      </c>
      <c r="V46" s="3">
        <v>100</v>
      </c>
      <c r="W46" s="3">
        <v>100</v>
      </c>
      <c r="X46" s="3">
        <v>299.10000000000002</v>
      </c>
      <c r="Y46" s="3">
        <v>1</v>
      </c>
      <c r="Z46" s="3">
        <v>99.1</v>
      </c>
      <c r="AA46" s="3">
        <v>100</v>
      </c>
      <c r="AB46" s="3">
        <v>100</v>
      </c>
    </row>
    <row r="47" spans="1:28" x14ac:dyDescent="0.25">
      <c r="A47" t="s">
        <v>83</v>
      </c>
      <c r="B47" t="s">
        <v>85</v>
      </c>
      <c r="C47" s="3">
        <v>54.900000000000006</v>
      </c>
      <c r="D47" s="3">
        <v>0.09</v>
      </c>
      <c r="E47" s="3">
        <v>27.1</v>
      </c>
      <c r="F47" s="3">
        <v>0.68</v>
      </c>
      <c r="G47" s="3">
        <v>8.8000000000000007</v>
      </c>
      <c r="H47" s="3">
        <v>8</v>
      </c>
      <c r="I47" s="3">
        <v>7.3</v>
      </c>
      <c r="J47" s="3">
        <v>3</v>
      </c>
      <c r="K47" s="3">
        <v>27.8</v>
      </c>
      <c r="L47" s="3">
        <v>0.4</v>
      </c>
      <c r="M47" s="3">
        <v>6</v>
      </c>
      <c r="N47" s="3">
        <v>2</v>
      </c>
      <c r="O47" s="3">
        <v>6</v>
      </c>
      <c r="P47" s="3">
        <v>9</v>
      </c>
      <c r="Q47" s="3">
        <v>4.8</v>
      </c>
      <c r="R47" s="3">
        <v>0</v>
      </c>
      <c r="S47" s="3">
        <v>0</v>
      </c>
      <c r="T47" s="3" t="s">
        <v>91</v>
      </c>
      <c r="U47" s="3" t="s">
        <v>91</v>
      </c>
      <c r="V47" s="3" t="s">
        <v>91</v>
      </c>
      <c r="W47" s="3" t="s">
        <v>91</v>
      </c>
      <c r="X47" s="3" t="s">
        <v>91</v>
      </c>
      <c r="Y47" s="3" t="s">
        <v>91</v>
      </c>
      <c r="Z47" s="3" t="s">
        <v>91</v>
      </c>
      <c r="AA47" s="3" t="s">
        <v>91</v>
      </c>
      <c r="AB47" s="3" t="s">
        <v>91</v>
      </c>
    </row>
    <row r="48" spans="1:28" x14ac:dyDescent="0.25">
      <c r="A48" t="s">
        <v>86</v>
      </c>
      <c r="B48" t="s">
        <v>87</v>
      </c>
      <c r="C48" s="3">
        <v>563</v>
      </c>
      <c r="D48" s="3">
        <v>0.92</v>
      </c>
      <c r="E48" s="3">
        <v>23.299999999999997</v>
      </c>
      <c r="F48" s="3">
        <v>0.57999999999999996</v>
      </c>
      <c r="G48" s="3">
        <v>6.2</v>
      </c>
      <c r="H48" s="3">
        <v>5</v>
      </c>
      <c r="I48" s="3">
        <v>7.6</v>
      </c>
      <c r="J48" s="3">
        <v>4.5</v>
      </c>
      <c r="K48" s="3">
        <v>46.6</v>
      </c>
      <c r="L48" s="3">
        <v>0.67</v>
      </c>
      <c r="M48" s="3">
        <v>7</v>
      </c>
      <c r="N48" s="3">
        <v>10</v>
      </c>
      <c r="O48" s="3">
        <v>8</v>
      </c>
      <c r="P48" s="3">
        <v>10</v>
      </c>
      <c r="Q48" s="3">
        <v>7.6</v>
      </c>
      <c r="R48" s="3">
        <v>2</v>
      </c>
      <c r="S48" s="3">
        <v>2</v>
      </c>
      <c r="T48" s="3">
        <v>200</v>
      </c>
      <c r="U48" s="3">
        <v>1</v>
      </c>
      <c r="V48" s="3">
        <v>100</v>
      </c>
      <c r="W48" s="3">
        <v>100</v>
      </c>
      <c r="X48" s="3">
        <v>293.10000000000002</v>
      </c>
      <c r="Y48" s="3">
        <v>0.98</v>
      </c>
      <c r="Z48" s="3">
        <v>95.9</v>
      </c>
      <c r="AA48" s="3">
        <v>98.6</v>
      </c>
      <c r="AB48" s="3">
        <v>98.6</v>
      </c>
    </row>
    <row r="49" spans="1:28" x14ac:dyDescent="0.25">
      <c r="A49" t="s">
        <v>88</v>
      </c>
      <c r="B49" t="s">
        <v>89</v>
      </c>
      <c r="C49" s="3">
        <v>581.29999999999995</v>
      </c>
      <c r="D49" s="3">
        <v>0.95</v>
      </c>
      <c r="E49" s="3">
        <v>35.700000000000003</v>
      </c>
      <c r="F49" s="3">
        <v>0.89</v>
      </c>
      <c r="G49" s="3">
        <v>9.5</v>
      </c>
      <c r="H49" s="3">
        <v>9.3000000000000007</v>
      </c>
      <c r="I49" s="3">
        <v>9.3000000000000007</v>
      </c>
      <c r="J49" s="3">
        <v>7.6</v>
      </c>
      <c r="K49" s="3">
        <v>45.599999999999994</v>
      </c>
      <c r="L49" s="3">
        <v>0.65</v>
      </c>
      <c r="M49" s="3">
        <v>8</v>
      </c>
      <c r="N49" s="3">
        <v>10</v>
      </c>
      <c r="O49" s="3">
        <v>4</v>
      </c>
      <c r="P49" s="3">
        <v>4.4000000000000004</v>
      </c>
      <c r="Q49" s="3">
        <v>9.1999999999999993</v>
      </c>
      <c r="R49" s="3">
        <v>6</v>
      </c>
      <c r="S49" s="3">
        <v>4</v>
      </c>
      <c r="T49" s="3">
        <v>200</v>
      </c>
      <c r="U49" s="3">
        <v>1</v>
      </c>
      <c r="V49" s="3">
        <v>100</v>
      </c>
      <c r="W49" s="3">
        <v>100</v>
      </c>
      <c r="X49" s="3">
        <v>300</v>
      </c>
      <c r="Y49" s="3">
        <v>1</v>
      </c>
      <c r="Z49" s="3">
        <v>100</v>
      </c>
      <c r="AA49" s="3">
        <v>100</v>
      </c>
      <c r="AB49" s="3">
        <v>100</v>
      </c>
    </row>
    <row r="50" spans="1:28" x14ac:dyDescent="0.25">
      <c r="A50" t="s">
        <v>88</v>
      </c>
      <c r="B50" t="s">
        <v>90</v>
      </c>
      <c r="C50" s="3">
        <v>558.30000000000007</v>
      </c>
      <c r="D50" s="3">
        <v>0.92</v>
      </c>
      <c r="E50" s="3">
        <v>34.5</v>
      </c>
      <c r="F50" s="3">
        <v>0.86</v>
      </c>
      <c r="G50" s="3">
        <v>9.6</v>
      </c>
      <c r="H50" s="3">
        <v>9.5</v>
      </c>
      <c r="I50" s="3">
        <v>9</v>
      </c>
      <c r="J50" s="3">
        <v>6.4</v>
      </c>
      <c r="K50" s="3">
        <v>37.4</v>
      </c>
      <c r="L50" s="3">
        <v>0.53</v>
      </c>
      <c r="M50" s="3">
        <v>3.9</v>
      </c>
      <c r="N50" s="3">
        <v>9.9</v>
      </c>
      <c r="O50" s="3">
        <v>3.9</v>
      </c>
      <c r="P50" s="3">
        <v>9</v>
      </c>
      <c r="Q50" s="3">
        <v>5.8</v>
      </c>
      <c r="R50" s="3">
        <v>1.9</v>
      </c>
      <c r="S50" s="3">
        <v>3</v>
      </c>
      <c r="T50" s="3">
        <v>199.3</v>
      </c>
      <c r="U50" s="3">
        <v>1</v>
      </c>
      <c r="V50" s="3">
        <v>99.3</v>
      </c>
      <c r="W50" s="3">
        <v>100</v>
      </c>
      <c r="X50" s="3">
        <v>287.10000000000002</v>
      </c>
      <c r="Y50" s="3">
        <v>0.96</v>
      </c>
      <c r="Z50" s="3">
        <v>90.5</v>
      </c>
      <c r="AA50" s="3">
        <v>97.3</v>
      </c>
      <c r="AB50" s="3">
        <v>99.3</v>
      </c>
    </row>
    <row r="51" spans="1:28" x14ac:dyDescent="0.25">
      <c r="C51" s="5">
        <f>SUBTOTAL(101,Таблица1[Всего баллов])</f>
        <v>450.00408163265303</v>
      </c>
      <c r="D51" s="4">
        <f>SUBTOTAL(101,Таблица1[Интегральный индекс качества])</f>
        <v>0.73755102040816345</v>
      </c>
      <c r="E51" s="5">
        <f>SUBTOTAL(101,Таблица1[Критерий 1. Открытость и доступность информации об организации, осуществляющей образовательную деятельность])</f>
        <v>27.936734693877543</v>
      </c>
      <c r="F51" s="4">
        <f>SUBTOTAL(101,Таблица1[Индекс по Критерию 1])</f>
        <v>0.69918367346938781</v>
      </c>
      <c r="G51" s="5">
        <f>SUBTOTAL(101,Таблица1[1.1. Полнота и актуальность информации об организации, осуществляющей образовательную деятельность и её деятельности, размещенной на официальном сайте организации в информационно-телекоммуникационной сети «Интернет», в том числе на официальном сайте в сет])</f>
        <v>7.8387755102040835</v>
      </c>
      <c r="H51" s="5">
        <f>SUBTOTAL(101,Таблица1[1.2. Наличие в сети интернет сведений о педагогических работниках организации])</f>
        <v>8.0999999999999979</v>
      </c>
      <c r="I51" s="5">
        <f>SUBTOTAL(101,Таблица1[1.3. Доступность взаимодействия с получателями образовательных услуг по телефону,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на])</f>
        <v>8.5469387755102062</v>
      </c>
      <c r="J51" s="5">
        <f>SUBTOTAL(101,Таблица1[1.4.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организации)])</f>
        <v>3.4510204081632652</v>
      </c>
      <c r="K51" s="5">
        <f>SUBTOTAL(101,Таблица1[Критерий 2. Комфортность условий в которых осуществляется образовательная деятельность])</f>
        <v>34.140816326530611</v>
      </c>
      <c r="L51" s="4">
        <f>SUBTOTAL(101,Таблица1[Индекс по Критерию 2])</f>
        <v>0.48795918367346941</v>
      </c>
      <c r="M51" s="5">
        <f>SUBTOTAL(101,Таблица1[2.1. Материально-техническое и информационное обеспечение ОО])</f>
        <v>7.077551020408162</v>
      </c>
      <c r="N51" s="5">
        <f>SUBTOTAL(101,Таблица1[2.2. Наличие необходимых условий для охраны и укрепления здоровья, организации питания обучающихся])</f>
        <v>4.4163265306122454</v>
      </c>
      <c r="O51" s="5">
        <f>SUBTOTAL(101,Таблица1[2.3. Условия для индивидуальной работы с обучающимися])</f>
        <v>5.8285714285714292</v>
      </c>
      <c r="P51" s="5">
        <f>SUBTOTAL(101,Таблица1[2.4. Наличие дополнительных образовательных программ])</f>
        <v>6.4918367346938783</v>
      </c>
      <c r="Q51" s="5">
        <f>SUBTOTAL(101,Таблица1[2.5. Наличие возможности развития творческих способностей и интересов обучающихся, включая их участие в конкурсах и олимпиадах, спортивных и физкультурных мероприятиях])</f>
        <v>5.9755102040816332</v>
      </c>
      <c r="R51" s="5">
        <f>SUBTOTAL(101,Таблица1[2.6. Наличие возможности оказания психолого-педагогической, медицинской и социальной помощи обучающимся])</f>
        <v>1.9428571428571433</v>
      </c>
      <c r="S51" s="5">
        <f>SUBTOTAL(101,Таблица1[2.7. Наличие условий организации обучения и воспитания обучающихся с ограниченными возможностями здоровья и инвалидов])</f>
        <v>2.4081632653061225</v>
      </c>
      <c r="T51" s="5">
        <f>SUBTOTAL(101,Таблица1[Критерий 3. Доброжелательность, вежливость, компетентность работников])</f>
        <v>197.16</v>
      </c>
      <c r="U51" s="4">
        <f>SUBTOTAL(101,Таблица1[Индекс по Критерию 3])</f>
        <v>0.98624999999999985</v>
      </c>
      <c r="V51" s="5">
        <f>SUBTOTAL(101,Таблица1[3.1. Доля получателей образовательных услуг, положительно оценивающих доброжелательность и вежливость работников организации, от общего числа опрошенных получателей образовательных услуг ])</f>
        <v>98.492499999999993</v>
      </c>
      <c r="W51" s="5">
        <f>SUBTOTAL(101,Таблица1[3.2.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услуг])</f>
        <v>98.66749999999999</v>
      </c>
      <c r="X51" s="5">
        <f>SUBTOTAL(101,Таблица1[Критерий 4. Удовлетворенность качеством образовательной деятельности организаций])</f>
        <v>278.05000000000007</v>
      </c>
      <c r="Y51" s="4">
        <f>SUBTOTAL(101,Таблица1[Индекс по Критерию 4])</f>
        <v>0.92699999999999994</v>
      </c>
      <c r="Z51" s="5">
        <f>SUBTOTAL(101,Таблица1[4.1.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услуг])</f>
        <v>83.13000000000001</v>
      </c>
      <c r="AA51" s="5">
        <f>SUBTOTAL(101,Таблица1[4.2. Доля получателей образовательных услуг, удовлетворенных качеством предоставляемы образовательных услуг организации, от общего числа опрошенных получателей образовательных услуг])</f>
        <v>96.472499999999982</v>
      </c>
      <c r="AB51" s="5">
        <f>SUBTOTAL(101,Таблица1[4.3.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услуг])</f>
        <v>98.447499999999977</v>
      </c>
    </row>
  </sheetData>
  <sheetProtection algorithmName="SHA-512" hashValue="/90mL1s4OZFM3GWyY5SbYVjbG2o4IIzMoTLcHgXyFROODrhfWdrJYe5uLVY2driJMYNHxqm6wMipjHNFGJhaRg==" saltValue="87YV0AQEde+mrsR10qHebA==" spinCount="100000" sheet="1" objects="1" scenarios="1" sort="0" autoFilter="0"/>
  <dataConsolidate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c48e722-e5ee-4bb4-abb8-2d4075f5b3da">6PQ52NDQUCDJ-627-534</_dlc_DocId>
    <_dlc_DocIdUrl xmlns="4c48e722-e5ee-4bb4-abb8-2d4075f5b3da">
      <Url>http://www.eduportal44.ru/Manturovo/Mant_Sch_2/_layouts/15/DocIdRedir.aspx?ID=6PQ52NDQUCDJ-627-534</Url>
      <Description>6PQ52NDQUCDJ-627-534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2F6C865849AC419E807672BFA5DDAE" ma:contentTypeVersion="0" ma:contentTypeDescription="Создание документа." ma:contentTypeScope="" ma:versionID="5f8fefc10e746bbda6a089372466b6cd">
  <xsd:schema xmlns:xsd="http://www.w3.org/2001/XMLSchema" xmlns:xs="http://www.w3.org/2001/XMLSchema" xmlns:p="http://schemas.microsoft.com/office/2006/metadata/properties" xmlns:ns2="4c48e722-e5ee-4bb4-abb8-2d4075f5b3da" targetNamespace="http://schemas.microsoft.com/office/2006/metadata/properties" ma:root="true" ma:fieldsID="8a220eebd1fd7726bb29bddc0ee35786" ns2:_="">
    <xsd:import namespace="4c48e722-e5ee-4bb4-abb8-2d4075f5b3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8e722-e5ee-4bb4-abb8-2d4075f5b3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91857B3-40D8-403F-9117-884A99ED9E76}"/>
</file>

<file path=customXml/itemProps2.xml><?xml version="1.0" encoding="utf-8"?>
<ds:datastoreItem xmlns:ds="http://schemas.openxmlformats.org/officeDocument/2006/customXml" ds:itemID="{907F08F4-A903-4243-99E9-62EBB3E8A480}"/>
</file>

<file path=customXml/itemProps3.xml><?xml version="1.0" encoding="utf-8"?>
<ds:datastoreItem xmlns:ds="http://schemas.openxmlformats.org/officeDocument/2006/customXml" ds:itemID="{0B285F15-3324-4B42-9C3C-45CC274733B1}"/>
</file>

<file path=customXml/itemProps4.xml><?xml version="1.0" encoding="utf-8"?>
<ds:datastoreItem xmlns:ds="http://schemas.openxmlformats.org/officeDocument/2006/customXml" ds:itemID="{E0486395-FAEF-4F1B-A4D6-F671D3C9A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ДОО</vt:lpstr>
      <vt:lpstr>ООО</vt:lpstr>
      <vt:lpstr>ДОП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2016-10-22T20:40:29Z</dcterms:created>
  <dcterms:modified xsi:type="dcterms:W3CDTF">2016-10-24T01:35:19Z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0x010100A42F6C865849AC419E807672BFA5DDAE</vt:lpwstr>
  </property>
  <property fmtid="{D5CDD505-2E9C-101B-9397-08002B2CF9AE}" pid="3" name="_dlc_DocIdItemGuid">
    <vt:lpwstr>6afd1bae-9a87-402e-a8a8-84964c8109ec</vt:lpwstr>
  </property>
</Properties>
</file>