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2016" sheetId="4" r:id="rId1"/>
  </sheets>
  <definedNames>
    <definedName name="_xlnm.Print_Area" localSheetId="0">'2016'!$A$1:$O$24</definedName>
  </definedNames>
  <calcPr calcId="124519"/>
</workbook>
</file>

<file path=xl/calcChain.xml><?xml version="1.0" encoding="utf-8"?>
<calcChain xmlns="http://schemas.openxmlformats.org/spreadsheetml/2006/main">
  <c r="G237" i="4"/>
  <c r="F237"/>
  <c r="E237"/>
  <c r="D237"/>
  <c r="G41"/>
  <c r="F41"/>
  <c r="E41"/>
  <c r="D41"/>
  <c r="G107"/>
  <c r="F107"/>
  <c r="E107"/>
  <c r="D107"/>
  <c r="H36"/>
  <c r="I36"/>
  <c r="J36"/>
  <c r="K36"/>
  <c r="L36"/>
  <c r="M36"/>
  <c r="N36"/>
  <c r="O36"/>
  <c r="E244"/>
  <c r="E67"/>
  <c r="E66"/>
  <c r="D142"/>
  <c r="E218"/>
  <c r="D244"/>
  <c r="E182"/>
  <c r="G245"/>
  <c r="E245"/>
  <c r="D245"/>
  <c r="G244"/>
  <c r="F244"/>
  <c r="G192"/>
  <c r="F192"/>
  <c r="E192"/>
  <c r="D192"/>
  <c r="G191"/>
  <c r="F191"/>
  <c r="E191"/>
  <c r="D191"/>
  <c r="G167"/>
  <c r="F167"/>
  <c r="E167"/>
  <c r="D167"/>
  <c r="G166"/>
  <c r="F166"/>
  <c r="E166"/>
  <c r="D166"/>
  <c r="G67"/>
  <c r="F67"/>
  <c r="D67"/>
  <c r="O98" l="1"/>
  <c r="N98"/>
  <c r="M98"/>
  <c r="L98"/>
  <c r="K98"/>
  <c r="J98"/>
  <c r="I98"/>
  <c r="H98"/>
  <c r="G92"/>
  <c r="E92"/>
  <c r="D92"/>
  <c r="G91"/>
  <c r="F91"/>
  <c r="F98" s="1"/>
  <c r="E91"/>
  <c r="E98" s="1"/>
  <c r="D91"/>
  <c r="D98" s="1"/>
  <c r="O86"/>
  <c r="N86"/>
  <c r="M86"/>
  <c r="L86"/>
  <c r="K86"/>
  <c r="J86"/>
  <c r="I86"/>
  <c r="H86"/>
  <c r="G82"/>
  <c r="G86" s="1"/>
  <c r="F82"/>
  <c r="F86" s="1"/>
  <c r="E82"/>
  <c r="E86" s="1"/>
  <c r="E99" s="1"/>
  <c r="D82"/>
  <c r="D86" s="1"/>
  <c r="O224"/>
  <c r="N224"/>
  <c r="M224"/>
  <c r="L224"/>
  <c r="K224"/>
  <c r="J224"/>
  <c r="I224"/>
  <c r="H224"/>
  <c r="G218"/>
  <c r="G224" s="1"/>
  <c r="F218"/>
  <c r="F224" s="1"/>
  <c r="E224"/>
  <c r="D218"/>
  <c r="D224" s="1"/>
  <c r="O212"/>
  <c r="O225" s="1"/>
  <c r="N212"/>
  <c r="N225" s="1"/>
  <c r="M212"/>
  <c r="M225" s="1"/>
  <c r="L212"/>
  <c r="L225" s="1"/>
  <c r="K212"/>
  <c r="K225" s="1"/>
  <c r="J212"/>
  <c r="J225" s="1"/>
  <c r="I212"/>
  <c r="I225" s="1"/>
  <c r="H212"/>
  <c r="H225" s="1"/>
  <c r="G212"/>
  <c r="G225" s="1"/>
  <c r="F212"/>
  <c r="F225" s="1"/>
  <c r="E212"/>
  <c r="E225" s="1"/>
  <c r="D212"/>
  <c r="D225" s="1"/>
  <c r="O173"/>
  <c r="N173"/>
  <c r="M173"/>
  <c r="L173"/>
  <c r="K173"/>
  <c r="J173"/>
  <c r="I173"/>
  <c r="H173"/>
  <c r="G173"/>
  <c r="F173"/>
  <c r="E173"/>
  <c r="D173"/>
  <c r="O161"/>
  <c r="O174" s="1"/>
  <c r="N161"/>
  <c r="N174" s="1"/>
  <c r="M161"/>
  <c r="M174" s="1"/>
  <c r="L161"/>
  <c r="L174" s="1"/>
  <c r="K161"/>
  <c r="K174" s="1"/>
  <c r="J161"/>
  <c r="J174" s="1"/>
  <c r="I161"/>
  <c r="I174" s="1"/>
  <c r="H161"/>
  <c r="H174" s="1"/>
  <c r="G157"/>
  <c r="G161" s="1"/>
  <c r="G174" s="1"/>
  <c r="F157"/>
  <c r="F161" s="1"/>
  <c r="F174" s="1"/>
  <c r="E157"/>
  <c r="E161" s="1"/>
  <c r="E174" s="1"/>
  <c r="D157"/>
  <c r="D161" s="1"/>
  <c r="D174" s="1"/>
  <c r="O199"/>
  <c r="N199"/>
  <c r="M199"/>
  <c r="L199"/>
  <c r="K199"/>
  <c r="J199"/>
  <c r="I199"/>
  <c r="H199"/>
  <c r="F199"/>
  <c r="E199"/>
  <c r="D199"/>
  <c r="O187"/>
  <c r="N187"/>
  <c r="M187"/>
  <c r="L187"/>
  <c r="K187"/>
  <c r="J187"/>
  <c r="I187"/>
  <c r="H187"/>
  <c r="G182"/>
  <c r="G187" s="1"/>
  <c r="F182"/>
  <c r="F187" s="1"/>
  <c r="F200" s="1"/>
  <c r="E187"/>
  <c r="D182"/>
  <c r="D187" s="1"/>
  <c r="D200" s="1"/>
  <c r="O149"/>
  <c r="N149"/>
  <c r="M149"/>
  <c r="L149"/>
  <c r="K149"/>
  <c r="J149"/>
  <c r="I149"/>
  <c r="H149"/>
  <c r="G142"/>
  <c r="G149" s="1"/>
  <c r="F142"/>
  <c r="F149" s="1"/>
  <c r="E142"/>
  <c r="E149" s="1"/>
  <c r="D149"/>
  <c r="O137"/>
  <c r="O150" s="1"/>
  <c r="N137"/>
  <c r="N150" s="1"/>
  <c r="M137"/>
  <c r="M150" s="1"/>
  <c r="L137"/>
  <c r="L150" s="1"/>
  <c r="K137"/>
  <c r="K150" s="1"/>
  <c r="J137"/>
  <c r="J150" s="1"/>
  <c r="I137"/>
  <c r="I150" s="1"/>
  <c r="H137"/>
  <c r="H150" s="1"/>
  <c r="G132"/>
  <c r="G137" s="1"/>
  <c r="G150" s="1"/>
  <c r="F132"/>
  <c r="F137" s="1"/>
  <c r="F150" s="1"/>
  <c r="E132"/>
  <c r="E137" s="1"/>
  <c r="E150" s="1"/>
  <c r="D132"/>
  <c r="D137" s="1"/>
  <c r="D150" s="1"/>
  <c r="O124"/>
  <c r="N124"/>
  <c r="M124"/>
  <c r="L124"/>
  <c r="K124"/>
  <c r="J124"/>
  <c r="I124"/>
  <c r="H124"/>
  <c r="G118"/>
  <c r="F118"/>
  <c r="E118"/>
  <c r="D118"/>
  <c r="G117"/>
  <c r="G124" s="1"/>
  <c r="F117"/>
  <c r="F124" s="1"/>
  <c r="E117"/>
  <c r="E124" s="1"/>
  <c r="D117"/>
  <c r="D124" s="1"/>
  <c r="O112"/>
  <c r="O125" s="1"/>
  <c r="N112"/>
  <c r="N125" s="1"/>
  <c r="M112"/>
  <c r="M125" s="1"/>
  <c r="L112"/>
  <c r="L125" s="1"/>
  <c r="K112"/>
  <c r="K125" s="1"/>
  <c r="J112"/>
  <c r="J125" s="1"/>
  <c r="I112"/>
  <c r="I125" s="1"/>
  <c r="H112"/>
  <c r="H125" s="1"/>
  <c r="G112"/>
  <c r="G125" s="1"/>
  <c r="F112"/>
  <c r="F125" s="1"/>
  <c r="E112"/>
  <c r="E125" s="1"/>
  <c r="D112"/>
  <c r="D125" s="1"/>
  <c r="O48"/>
  <c r="N48"/>
  <c r="M48"/>
  <c r="L48"/>
  <c r="K48"/>
  <c r="J48"/>
  <c r="I48"/>
  <c r="H48"/>
  <c r="G48"/>
  <c r="F48"/>
  <c r="E48"/>
  <c r="D48"/>
  <c r="O49"/>
  <c r="N49"/>
  <c r="M49"/>
  <c r="L49"/>
  <c r="K49"/>
  <c r="J49"/>
  <c r="I49"/>
  <c r="H49"/>
  <c r="G31"/>
  <c r="F31"/>
  <c r="E31"/>
  <c r="E36" s="1"/>
  <c r="D31"/>
  <c r="O73"/>
  <c r="N73"/>
  <c r="M73"/>
  <c r="L73"/>
  <c r="K73"/>
  <c r="J73"/>
  <c r="I73"/>
  <c r="H73"/>
  <c r="G66"/>
  <c r="G73" s="1"/>
  <c r="F66"/>
  <c r="F73" s="1"/>
  <c r="E73"/>
  <c r="D66"/>
  <c r="D73" s="1"/>
  <c r="O61"/>
  <c r="O74" s="1"/>
  <c r="N61"/>
  <c r="N74" s="1"/>
  <c r="M61"/>
  <c r="M74" s="1"/>
  <c r="L61"/>
  <c r="L74" s="1"/>
  <c r="K61"/>
  <c r="K74" s="1"/>
  <c r="J61"/>
  <c r="J74" s="1"/>
  <c r="I61"/>
  <c r="I74" s="1"/>
  <c r="H61"/>
  <c r="H74" s="1"/>
  <c r="G57"/>
  <c r="G61" s="1"/>
  <c r="G74" s="1"/>
  <c r="F57"/>
  <c r="F61" s="1"/>
  <c r="F74" s="1"/>
  <c r="E57"/>
  <c r="E61" s="1"/>
  <c r="E74" s="1"/>
  <c r="D57"/>
  <c r="D61" s="1"/>
  <c r="D74" s="1"/>
  <c r="O251"/>
  <c r="N251"/>
  <c r="M251"/>
  <c r="L251"/>
  <c r="K251"/>
  <c r="J251"/>
  <c r="I251"/>
  <c r="H251"/>
  <c r="G251"/>
  <c r="F251"/>
  <c r="E251"/>
  <c r="D251"/>
  <c r="O239"/>
  <c r="O252" s="1"/>
  <c r="N239"/>
  <c r="N252" s="1"/>
  <c r="M239"/>
  <c r="M252" s="1"/>
  <c r="L239"/>
  <c r="L252" s="1"/>
  <c r="K239"/>
  <c r="K252" s="1"/>
  <c r="J239"/>
  <c r="J252" s="1"/>
  <c r="I239"/>
  <c r="I252" s="1"/>
  <c r="H239"/>
  <c r="H252" s="1"/>
  <c r="G239"/>
  <c r="G252" s="1"/>
  <c r="F239"/>
  <c r="F252" s="1"/>
  <c r="E239"/>
  <c r="E252" s="1"/>
  <c r="D239"/>
  <c r="D252" s="1"/>
  <c r="O23"/>
  <c r="N23"/>
  <c r="M23"/>
  <c r="L23"/>
  <c r="K23"/>
  <c r="J23"/>
  <c r="I23"/>
  <c r="H23"/>
  <c r="G23"/>
  <c r="F23"/>
  <c r="E23"/>
  <c r="D23"/>
  <c r="O11"/>
  <c r="O24" s="1"/>
  <c r="N11"/>
  <c r="N24" s="1"/>
  <c r="M11"/>
  <c r="M24" s="1"/>
  <c r="L11"/>
  <c r="L24" s="1"/>
  <c r="K11"/>
  <c r="K24" s="1"/>
  <c r="J11"/>
  <c r="J24" s="1"/>
  <c r="I11"/>
  <c r="I24" s="1"/>
  <c r="H11"/>
  <c r="H24" s="1"/>
  <c r="G11"/>
  <c r="G24" s="1"/>
  <c r="F11"/>
  <c r="F24" s="1"/>
  <c r="E11"/>
  <c r="E24" s="1"/>
  <c r="D11"/>
  <c r="D24" s="1"/>
  <c r="G36" l="1"/>
  <c r="G49" s="1"/>
  <c r="D36"/>
  <c r="D49" s="1"/>
  <c r="F36"/>
  <c r="F49" s="1"/>
  <c r="H200"/>
  <c r="J200"/>
  <c r="L200"/>
  <c r="N200"/>
  <c r="I99"/>
  <c r="K99"/>
  <c r="M99"/>
  <c r="O99"/>
  <c r="G98"/>
  <c r="G99" s="1"/>
  <c r="D99"/>
  <c r="G199"/>
  <c r="G200" s="1"/>
  <c r="F99"/>
  <c r="E200"/>
  <c r="I200"/>
  <c r="K200"/>
  <c r="M200"/>
  <c r="O200"/>
  <c r="H99"/>
  <c r="J99"/>
  <c r="L99"/>
  <c r="N99"/>
</calcChain>
</file>

<file path=xl/sharedStrings.xml><?xml version="1.0" encoding="utf-8"?>
<sst xmlns="http://schemas.openxmlformats.org/spreadsheetml/2006/main" count="535" uniqueCount="128">
  <si>
    <t>День: ПОНЕДЕЛЬНИК</t>
  </si>
  <si>
    <t>Неделя:ПЕРВАЯ</t>
  </si>
  <si>
    <t>Наименование блюда</t>
  </si>
  <si>
    <t>Выход порции,гр</t>
  </si>
  <si>
    <t>Б</t>
  </si>
  <si>
    <t>Ж</t>
  </si>
  <si>
    <t>У</t>
  </si>
  <si>
    <t>Энергетическая ценность, ккал</t>
  </si>
  <si>
    <t>Витамины, мг</t>
  </si>
  <si>
    <t>Пищевые вещества, гр</t>
  </si>
  <si>
    <t>В1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</si>
  <si>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</si>
  <si>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</si>
  <si>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</si>
  <si>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</si>
  <si>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</si>
  <si>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</si>
  <si>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</si>
  <si>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</si>
  <si>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</si>
  <si>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Шницель натуральный (рубленый) из говядины, масло слив</t>
  </si>
  <si>
    <t>75/5</t>
  </si>
  <si>
    <t>Макароны отварные</t>
  </si>
  <si>
    <t>1/150</t>
  </si>
  <si>
    <t>Чай с сахаром</t>
  </si>
  <si>
    <t>200/15</t>
  </si>
  <si>
    <t>Бутерброд с сыром</t>
  </si>
  <si>
    <t>15/30</t>
  </si>
  <si>
    <t>Хлеб пшеничный</t>
  </si>
  <si>
    <t>ИТОГО:</t>
  </si>
  <si>
    <t>ОБЕД</t>
  </si>
  <si>
    <t>Огурец свежий порционный</t>
  </si>
  <si>
    <t>Щи из свежей капусты с картофелем,говядиной</t>
  </si>
  <si>
    <t>250/15</t>
  </si>
  <si>
    <t>Гуляш из говядины с соусом</t>
  </si>
  <si>
    <t>50/15</t>
  </si>
  <si>
    <t>Рис отварной</t>
  </si>
  <si>
    <t>Компот из чернослива</t>
  </si>
  <si>
    <t>1/200</t>
  </si>
  <si>
    <t>Фрукты свежие(яблоко)</t>
  </si>
  <si>
    <t>1/100</t>
  </si>
  <si>
    <t>Сок фруктовый(яблочный)</t>
  </si>
  <si>
    <t>1/34,5</t>
  </si>
  <si>
    <t>Хлеб Дарницкий</t>
  </si>
  <si>
    <t>1/32</t>
  </si>
  <si>
    <t>ИТОГО(завтрак+обед):</t>
  </si>
  <si>
    <t>День: ВТОРНИК</t>
  </si>
  <si>
    <t xml:space="preserve">Кофейный напиток с молоком </t>
  </si>
  <si>
    <t>Салат из свежей капусты</t>
  </si>
  <si>
    <t>1/50</t>
  </si>
  <si>
    <t>Суп молочный с макаронными изделиями</t>
  </si>
  <si>
    <t>1/250</t>
  </si>
  <si>
    <t>Рыба припущенная(треска) в молоке, масло сливочное</t>
  </si>
  <si>
    <t>картофель отварной</t>
  </si>
  <si>
    <t>Фрукты свежие (мандарин)</t>
  </si>
  <si>
    <t>Компот из свежей груши</t>
  </si>
  <si>
    <t>День: СРЕДА</t>
  </si>
  <si>
    <t>Ватрушка с творогом</t>
  </si>
  <si>
    <t>1/75</t>
  </si>
  <si>
    <t>200/10</t>
  </si>
  <si>
    <t>Какао с молоком</t>
  </si>
  <si>
    <t>20/15</t>
  </si>
  <si>
    <t>Рассольник "Ленинградский" с цыпленком</t>
  </si>
  <si>
    <t xml:space="preserve">Гуляш из говядины </t>
  </si>
  <si>
    <t>50/50</t>
  </si>
  <si>
    <t>Компот из свежих яблок</t>
  </si>
  <si>
    <t>Фрукты свежие (груша)</t>
  </si>
  <si>
    <t>День: ЧЕТВЕРГ</t>
  </si>
  <si>
    <t>Запеканка творожная с молоком сгущеным</t>
  </si>
  <si>
    <t>100/20</t>
  </si>
  <si>
    <t>Борщ из свежей капусты с картофелем, цыпленком</t>
  </si>
  <si>
    <t>Сосиска молочная, масло сливочное</t>
  </si>
  <si>
    <t>50/5</t>
  </si>
  <si>
    <t>150</t>
  </si>
  <si>
    <t>Помидор свежий порционный</t>
  </si>
  <si>
    <t>День: ПЯТНИЦА</t>
  </si>
  <si>
    <t>Биточки рыбные, масло сливочное</t>
  </si>
  <si>
    <t>Картофель в молоке</t>
  </si>
  <si>
    <t>Чай с сахаром, лимоном</t>
  </si>
  <si>
    <t>200/15/7</t>
  </si>
  <si>
    <t>Суп картофельный с горохом,цыпленком</t>
  </si>
  <si>
    <t>Тефтели из говядины с соусом</t>
  </si>
  <si>
    <t>60/50</t>
  </si>
  <si>
    <t>Греча рассыпчатая</t>
  </si>
  <si>
    <t>Компот из мандаринов</t>
  </si>
  <si>
    <t>Фрукты свежие (банан)</t>
  </si>
  <si>
    <t>Неделя:ВТОРАЯ</t>
  </si>
  <si>
    <t>Биточки из говядины, масло сливочное</t>
  </si>
  <si>
    <t>1/20</t>
  </si>
  <si>
    <t xml:space="preserve">Компот из кураги </t>
  </si>
  <si>
    <t>Каша рисовая молочная,масло сливочное</t>
  </si>
  <si>
    <t>Суп крестьянский с крупой,цыпленком</t>
  </si>
  <si>
    <t>Рыба отварная(треска), масло сливочное</t>
  </si>
  <si>
    <t>Кукуруза консервированная отварная</t>
  </si>
  <si>
    <t>Суп картофельный с рыбой</t>
  </si>
  <si>
    <t>Фрукты свежие(мандарин)</t>
  </si>
  <si>
    <t>Яйцо вареное</t>
  </si>
  <si>
    <t>1шт</t>
  </si>
  <si>
    <t>Компот из изюма</t>
  </si>
  <si>
    <t>Капуста тушеная</t>
  </si>
  <si>
    <t>Кисломолочный напиток "Снежок"</t>
  </si>
  <si>
    <t>Биточки рубленые из цыплят, масло сливочное</t>
  </si>
  <si>
    <t>Йогурт</t>
  </si>
  <si>
    <t>Курица тушеная в соусе</t>
  </si>
  <si>
    <t>75/50</t>
  </si>
  <si>
    <t>Бутерброд с колбасой отварной</t>
  </si>
  <si>
    <t>Сок фруктовый(яблочно-виноградный)</t>
  </si>
  <si>
    <t>Сок фруктовый(яблочног-персиковый)</t>
  </si>
  <si>
    <t>Сок фруктовый(яблочно-персиковый)</t>
  </si>
  <si>
    <t>зеленый горошек консервированный порционно</t>
  </si>
  <si>
    <t>Каша пшенная молочная, масло сливочное</t>
  </si>
  <si>
    <t>Чай с молоком и сахаром</t>
  </si>
  <si>
    <t>150/50/15</t>
  </si>
  <si>
    <t>Фрукты свежие (яблоко)</t>
  </si>
  <si>
    <t>Кондитерка (конфета)</t>
  </si>
  <si>
    <t>1/30</t>
  </si>
  <si>
    <t>Кисломолочный напиток "Кефир"</t>
  </si>
  <si>
    <t>Поджарка</t>
  </si>
  <si>
    <t>65</t>
  </si>
  <si>
    <t>Салат из свежих огурцов с масл.рас</t>
  </si>
  <si>
    <t>1/60</t>
  </si>
  <si>
    <t>Бутерброд с маслом</t>
  </si>
  <si>
    <t>40</t>
  </si>
  <si>
    <t>Картофель тушеный с луком</t>
  </si>
  <si>
    <t>таб.24сб.1996</t>
  </si>
  <si>
    <t>акт №1</t>
  </si>
  <si>
    <t>таб24сб1996</t>
  </si>
  <si>
    <t>Сборник рецептур 2011г, № рецептуры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</si>
</sst>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2"/>
  <sheetViews>
    <sheetView tabSelected="1" topLeftCell="A216" zoomScale="50" zoomScaleNormal="50" workbookViewId="0">
      <selection activeCell="Y240" sqref="Y240"/>
    </sheetView>
  </sheetViews>
  <sheetFormatPr defaultRowHeight="15"/>
  <cols>
    <col min="1" max="1" width="19.28515625" style="1" customWidth="1"/>
    <col min="2" max="2" width="59.140625" style="1" customWidth="1"/>
    <col min="3" max="3" width="12.5703125" style="3" customWidth="1"/>
    <col min="4" max="4" width="8.140625" style="1" customWidth="1"/>
    <col min="5" max="5" width="8.42578125" style="1" customWidth="1"/>
    <col min="6" max="6" width="7" style="1" bestFit="1" customWidth="1"/>
    <col min="7" max="7" width="10.5703125" style="1" customWidth="1"/>
    <col min="8" max="8" width="7" style="1" customWidth="1"/>
    <col min="9" max="9" width="7.140625" style="1" customWidth="1"/>
    <col min="10" max="10" width="6.85546875" style="1" customWidth="1"/>
    <col min="11" max="11" width="7.28515625" style="1" customWidth="1"/>
    <col min="12" max="12" width="9.85546875" style="1" customWidth="1"/>
    <col min="13" max="13" width="9.7109375" style="1" customWidth="1"/>
    <col min="14" max="14" width="8.42578125" style="1" customWidth="1"/>
    <col min="15" max="15" width="6.85546875" style="1" customWidth="1"/>
  </cols>
  <sheetData>
    <row r="1" spans="1:15" ht="18.75">
      <c r="A1" s="5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>
      <c r="A2" s="5" t="s">
        <v>1</v>
      </c>
      <c r="B2" s="7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42.75" customHeight="1">
      <c r="A3" s="34" t="s">
        <v>127</v>
      </c>
      <c r="B3" s="36" t="s">
        <v>2</v>
      </c>
      <c r="C3" s="38" t="s">
        <v>3</v>
      </c>
      <c r="D3" s="40" t="s">
        <v>9</v>
      </c>
      <c r="E3" s="41"/>
      <c r="F3" s="42"/>
      <c r="G3" s="34" t="s">
        <v>7</v>
      </c>
      <c r="H3" s="43" t="s">
        <v>8</v>
      </c>
      <c r="I3" s="44"/>
      <c r="J3" s="44"/>
      <c r="K3" s="45"/>
      <c r="L3" s="25" t="s">
        <v>14</v>
      </c>
      <c r="M3" s="26"/>
      <c r="N3" s="26"/>
      <c r="O3" s="27"/>
    </row>
    <row r="4" spans="1:15" ht="35.25" customHeight="1">
      <c r="A4" s="35"/>
      <c r="B4" s="37"/>
      <c r="C4" s="39"/>
      <c r="D4" s="8" t="s">
        <v>4</v>
      </c>
      <c r="E4" s="8" t="s">
        <v>5</v>
      </c>
      <c r="F4" s="8" t="s">
        <v>6</v>
      </c>
      <c r="G4" s="35"/>
      <c r="H4" s="9" t="s">
        <v>10</v>
      </c>
      <c r="I4" s="9" t="s">
        <v>11</v>
      </c>
      <c r="J4" s="9" t="s">
        <v>12</v>
      </c>
      <c r="K4" s="9" t="s">
        <v>13</v>
      </c>
      <c r="L4" s="8" t="s">
        <v>15</v>
      </c>
      <c r="M4" s="8" t="s">
        <v>16</v>
      </c>
      <c r="N4" s="8" t="s">
        <v>17</v>
      </c>
      <c r="O4" s="8" t="s">
        <v>18</v>
      </c>
    </row>
    <row r="5" spans="1:15" ht="18.75">
      <c r="A5" s="28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36" customHeight="1">
      <c r="A6" s="8">
        <v>267</v>
      </c>
      <c r="B6" s="10" t="s">
        <v>20</v>
      </c>
      <c r="C6" s="11" t="s">
        <v>21</v>
      </c>
      <c r="D6" s="8">
        <v>15.8</v>
      </c>
      <c r="E6" s="8">
        <v>29.2</v>
      </c>
      <c r="F6" s="8">
        <v>7.68</v>
      </c>
      <c r="G6" s="8">
        <v>354.25</v>
      </c>
      <c r="H6" s="8">
        <v>0.1</v>
      </c>
      <c r="I6" s="8">
        <v>0</v>
      </c>
      <c r="J6" s="8">
        <v>0.06</v>
      </c>
      <c r="K6" s="8">
        <v>0</v>
      </c>
      <c r="L6" s="8">
        <v>30.45</v>
      </c>
      <c r="M6" s="8">
        <v>207.45</v>
      </c>
      <c r="N6" s="8">
        <v>37.17</v>
      </c>
      <c r="O6" s="8">
        <v>1.99</v>
      </c>
    </row>
    <row r="7" spans="1:15" ht="18.75">
      <c r="A7" s="8">
        <v>309</v>
      </c>
      <c r="B7" s="8" t="s">
        <v>22</v>
      </c>
      <c r="C7" s="11" t="s">
        <v>23</v>
      </c>
      <c r="D7" s="8">
        <v>6.6</v>
      </c>
      <c r="E7" s="8">
        <v>9.15</v>
      </c>
      <c r="F7" s="8">
        <v>34.200000000000003</v>
      </c>
      <c r="G7" s="8">
        <v>244.5</v>
      </c>
      <c r="H7" s="8">
        <v>0.12</v>
      </c>
      <c r="I7" s="8">
        <v>0</v>
      </c>
      <c r="J7" s="8">
        <v>0.03</v>
      </c>
      <c r="K7" s="8">
        <v>0</v>
      </c>
      <c r="L7" s="8">
        <v>40.950000000000003</v>
      </c>
      <c r="M7" s="8">
        <v>60.06</v>
      </c>
      <c r="N7" s="8">
        <v>24.58</v>
      </c>
      <c r="O7" s="8">
        <v>0.99</v>
      </c>
    </row>
    <row r="8" spans="1:15" ht="18.75">
      <c r="A8" s="8">
        <v>376</v>
      </c>
      <c r="B8" s="8" t="s">
        <v>78</v>
      </c>
      <c r="C8" s="11" t="s">
        <v>79</v>
      </c>
      <c r="D8" s="8">
        <v>0.26</v>
      </c>
      <c r="E8" s="8">
        <v>0.05</v>
      </c>
      <c r="F8" s="8">
        <v>15.22</v>
      </c>
      <c r="G8" s="8">
        <v>59</v>
      </c>
      <c r="H8" s="8">
        <v>0</v>
      </c>
      <c r="I8" s="8">
        <v>2.9</v>
      </c>
      <c r="J8" s="8">
        <v>0</v>
      </c>
      <c r="K8" s="8">
        <v>0</v>
      </c>
      <c r="L8" s="8">
        <v>8.0500000000000007</v>
      </c>
      <c r="M8" s="8">
        <v>9.7799999999999994</v>
      </c>
      <c r="N8" s="8">
        <v>5.24</v>
      </c>
      <c r="O8" s="8">
        <v>0.9</v>
      </c>
    </row>
    <row r="9" spans="1:15" ht="18.75">
      <c r="A9" s="8">
        <v>3</v>
      </c>
      <c r="B9" s="8" t="s">
        <v>26</v>
      </c>
      <c r="C9" s="11" t="s">
        <v>27</v>
      </c>
      <c r="D9" s="8">
        <v>5.76</v>
      </c>
      <c r="E9" s="8">
        <v>5.25</v>
      </c>
      <c r="F9" s="8">
        <v>14.94</v>
      </c>
      <c r="G9" s="8">
        <v>133</v>
      </c>
      <c r="H9" s="8">
        <v>0.05</v>
      </c>
      <c r="I9" s="8">
        <v>0.24</v>
      </c>
      <c r="J9" s="8">
        <v>0.03</v>
      </c>
      <c r="K9" s="8">
        <v>0</v>
      </c>
      <c r="L9" s="8">
        <v>156.6</v>
      </c>
      <c r="M9" s="8">
        <v>106.5</v>
      </c>
      <c r="N9" s="8">
        <v>17.399999999999999</v>
      </c>
      <c r="O9" s="8">
        <v>0.76</v>
      </c>
    </row>
    <row r="10" spans="1:15" ht="18.75">
      <c r="A10" s="8"/>
      <c r="B10" s="8" t="s">
        <v>28</v>
      </c>
      <c r="C10" s="11" t="s">
        <v>42</v>
      </c>
      <c r="D10" s="8">
        <v>2.2999999999999998</v>
      </c>
      <c r="E10" s="8">
        <v>0.3</v>
      </c>
      <c r="F10" s="8">
        <v>14</v>
      </c>
      <c r="G10" s="8">
        <v>69.3</v>
      </c>
      <c r="H10" s="8">
        <v>0.04</v>
      </c>
      <c r="I10" s="8">
        <v>0</v>
      </c>
      <c r="J10" s="8">
        <v>0</v>
      </c>
      <c r="K10" s="8">
        <v>0</v>
      </c>
      <c r="L10" s="8">
        <v>1.2</v>
      </c>
      <c r="M10" s="8">
        <v>0.2</v>
      </c>
      <c r="N10" s="8">
        <v>0.1</v>
      </c>
      <c r="O10" s="8">
        <v>0.02</v>
      </c>
    </row>
    <row r="11" spans="1:15" s="2" customFormat="1" ht="18.75">
      <c r="A11" s="12"/>
      <c r="B11" s="12" t="s">
        <v>29</v>
      </c>
      <c r="C11" s="13"/>
      <c r="D11" s="12">
        <f>SUM(D6:D10)</f>
        <v>30.720000000000002</v>
      </c>
      <c r="E11" s="12">
        <f t="shared" ref="E11:O11" si="0">SUM(E6:E10)</f>
        <v>43.949999999999996</v>
      </c>
      <c r="F11" s="12">
        <f t="shared" si="0"/>
        <v>86.04</v>
      </c>
      <c r="G11" s="12">
        <f t="shared" si="0"/>
        <v>860.05</v>
      </c>
      <c r="H11" s="12">
        <f t="shared" si="0"/>
        <v>0.31</v>
      </c>
      <c r="I11" s="12">
        <f t="shared" si="0"/>
        <v>3.1399999999999997</v>
      </c>
      <c r="J11" s="12">
        <f t="shared" si="0"/>
        <v>0.12</v>
      </c>
      <c r="K11" s="12">
        <f t="shared" si="0"/>
        <v>0</v>
      </c>
      <c r="L11" s="12">
        <f t="shared" si="0"/>
        <v>237.25</v>
      </c>
      <c r="M11" s="12">
        <f t="shared" si="0"/>
        <v>383.98999999999995</v>
      </c>
      <c r="N11" s="12">
        <f t="shared" si="0"/>
        <v>84.489999999999981</v>
      </c>
      <c r="O11" s="12">
        <f t="shared" si="0"/>
        <v>4.6599999999999993</v>
      </c>
    </row>
    <row r="12" spans="1:15" s="2" customFormat="1" ht="18.7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5" s="4" customFormat="1" ht="18.75">
      <c r="A13" s="8">
        <v>386</v>
      </c>
      <c r="B13" s="8" t="s">
        <v>102</v>
      </c>
      <c r="C13" s="11" t="s">
        <v>38</v>
      </c>
      <c r="D13" s="8">
        <v>5.6</v>
      </c>
      <c r="E13" s="8">
        <v>6.4</v>
      </c>
      <c r="F13" s="8">
        <v>7.6</v>
      </c>
      <c r="G13" s="8">
        <v>115</v>
      </c>
      <c r="H13" s="8">
        <v>0.06</v>
      </c>
      <c r="I13" s="8">
        <v>1.6</v>
      </c>
      <c r="J13" s="8">
        <v>40</v>
      </c>
      <c r="K13" s="8">
        <v>0</v>
      </c>
      <c r="L13" s="8">
        <v>236</v>
      </c>
      <c r="M13" s="8">
        <v>192</v>
      </c>
      <c r="N13" s="8">
        <v>32</v>
      </c>
      <c r="O13" s="8">
        <v>0.2</v>
      </c>
    </row>
    <row r="14" spans="1:15" ht="18.75">
      <c r="A14" s="28" t="s">
        <v>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</row>
    <row r="15" spans="1:15" ht="18.75">
      <c r="A15" s="8" t="s">
        <v>124</v>
      </c>
      <c r="B15" s="8" t="s">
        <v>109</v>
      </c>
      <c r="C15" s="11" t="s">
        <v>49</v>
      </c>
      <c r="D15" s="8">
        <v>1.51</v>
      </c>
      <c r="E15" s="8">
        <v>1.54</v>
      </c>
      <c r="F15" s="8">
        <v>3.165</v>
      </c>
      <c r="G15" s="8">
        <v>32.5</v>
      </c>
      <c r="H15" s="8">
        <v>0.5</v>
      </c>
      <c r="I15" s="8">
        <v>4.8499999999999996</v>
      </c>
      <c r="J15" s="8">
        <v>0.01</v>
      </c>
      <c r="K15" s="8">
        <v>0.15</v>
      </c>
      <c r="L15" s="8">
        <v>9.91</v>
      </c>
      <c r="M15" s="8">
        <v>30.4</v>
      </c>
      <c r="N15" s="8">
        <v>10.19</v>
      </c>
      <c r="O15" s="8">
        <v>0.34</v>
      </c>
    </row>
    <row r="16" spans="1:15" ht="18.75">
      <c r="A16" s="8">
        <v>88</v>
      </c>
      <c r="B16" s="8" t="s">
        <v>32</v>
      </c>
      <c r="C16" s="11" t="s">
        <v>33</v>
      </c>
      <c r="D16" s="8">
        <v>6.68</v>
      </c>
      <c r="E16" s="8">
        <v>5.14</v>
      </c>
      <c r="F16" s="8">
        <v>10</v>
      </c>
      <c r="G16" s="8">
        <v>115.6</v>
      </c>
      <c r="H16" s="8">
        <v>0.09</v>
      </c>
      <c r="I16" s="8">
        <v>30.92</v>
      </c>
      <c r="J16" s="8">
        <v>0.04</v>
      </c>
      <c r="K16" s="8">
        <v>0</v>
      </c>
      <c r="L16" s="8">
        <v>45.57</v>
      </c>
      <c r="M16" s="8">
        <v>77.510000000000005</v>
      </c>
      <c r="N16" s="8">
        <v>24.22</v>
      </c>
      <c r="O16" s="8">
        <v>1</v>
      </c>
    </row>
    <row r="17" spans="1:15" ht="18.75">
      <c r="A17" s="8">
        <v>260</v>
      </c>
      <c r="B17" s="8" t="s">
        <v>34</v>
      </c>
      <c r="C17" s="11" t="s">
        <v>35</v>
      </c>
      <c r="D17" s="8">
        <v>16.57</v>
      </c>
      <c r="E17" s="8">
        <v>3.97</v>
      </c>
      <c r="F17" s="8">
        <v>3.26</v>
      </c>
      <c r="G17" s="8">
        <v>79.2</v>
      </c>
      <c r="H17" s="8">
        <v>0.1</v>
      </c>
      <c r="I17" s="8">
        <v>3.35</v>
      </c>
      <c r="J17" s="8">
        <v>0.04</v>
      </c>
      <c r="K17" s="8">
        <v>0</v>
      </c>
      <c r="L17" s="8">
        <v>22.11</v>
      </c>
      <c r="M17" s="8">
        <v>184.82</v>
      </c>
      <c r="N17" s="8">
        <v>28.46</v>
      </c>
      <c r="O17" s="8">
        <v>1.88</v>
      </c>
    </row>
    <row r="18" spans="1:15" ht="18.75">
      <c r="A18" s="8">
        <v>304</v>
      </c>
      <c r="B18" s="8" t="s">
        <v>36</v>
      </c>
      <c r="C18" s="11" t="s">
        <v>23</v>
      </c>
      <c r="D18" s="8">
        <v>3.81</v>
      </c>
      <c r="E18" s="8">
        <v>6.11</v>
      </c>
      <c r="F18" s="8">
        <v>38.61</v>
      </c>
      <c r="G18" s="8">
        <v>228</v>
      </c>
      <c r="H18" s="8">
        <v>0.03</v>
      </c>
      <c r="I18" s="8">
        <v>0</v>
      </c>
      <c r="J18" s="8">
        <v>0.03</v>
      </c>
      <c r="K18" s="8">
        <v>0</v>
      </c>
      <c r="L18" s="8">
        <v>32.729999999999997</v>
      </c>
      <c r="M18" s="8">
        <v>82.27</v>
      </c>
      <c r="N18" s="8">
        <v>28.66</v>
      </c>
      <c r="O18" s="8">
        <v>0.76</v>
      </c>
    </row>
    <row r="19" spans="1:15" ht="18.75">
      <c r="A19" s="8">
        <v>342</v>
      </c>
      <c r="B19" s="8" t="s">
        <v>55</v>
      </c>
      <c r="C19" s="11" t="s">
        <v>38</v>
      </c>
      <c r="D19" s="8">
        <v>0.2</v>
      </c>
      <c r="E19" s="8">
        <v>0</v>
      </c>
      <c r="F19" s="8">
        <v>35.6</v>
      </c>
      <c r="G19" s="8">
        <v>140</v>
      </c>
      <c r="H19" s="8">
        <v>0.01</v>
      </c>
      <c r="I19" s="8">
        <v>8.91</v>
      </c>
      <c r="J19" s="8">
        <v>0</v>
      </c>
      <c r="K19" s="8">
        <v>0</v>
      </c>
      <c r="L19" s="8">
        <v>8.84</v>
      </c>
      <c r="M19" s="8">
        <v>5.94</v>
      </c>
      <c r="N19" s="8">
        <v>4.8600000000000003</v>
      </c>
      <c r="O19" s="8">
        <v>1.21</v>
      </c>
    </row>
    <row r="20" spans="1:15" ht="18.75">
      <c r="A20" s="8">
        <v>338</v>
      </c>
      <c r="B20" s="8" t="s">
        <v>39</v>
      </c>
      <c r="C20" s="11" t="s">
        <v>40</v>
      </c>
      <c r="D20" s="8">
        <v>0.26</v>
      </c>
      <c r="E20" s="8">
        <v>0</v>
      </c>
      <c r="F20" s="8">
        <v>13.13</v>
      </c>
      <c r="G20" s="8">
        <v>56</v>
      </c>
      <c r="H20" s="8">
        <v>3.9E-2</v>
      </c>
      <c r="I20" s="8">
        <v>8.06</v>
      </c>
      <c r="J20" s="8">
        <v>0</v>
      </c>
      <c r="K20" s="8">
        <v>0</v>
      </c>
      <c r="L20" s="8">
        <v>16</v>
      </c>
      <c r="M20" s="8">
        <v>0.23400000000000001</v>
      </c>
      <c r="N20" s="8">
        <v>9</v>
      </c>
      <c r="O20" s="8">
        <v>2.2000000000000002</v>
      </c>
    </row>
    <row r="21" spans="1:15" ht="18.75">
      <c r="A21" s="8"/>
      <c r="B21" s="8" t="s">
        <v>28</v>
      </c>
      <c r="C21" s="8" t="s">
        <v>42</v>
      </c>
      <c r="D21" s="8">
        <v>2.2999999999999998</v>
      </c>
      <c r="E21" s="8">
        <v>0.3</v>
      </c>
      <c r="F21" s="8">
        <v>14</v>
      </c>
      <c r="G21" s="8">
        <v>69.3</v>
      </c>
      <c r="H21" s="8">
        <v>0.04</v>
      </c>
      <c r="I21" s="8">
        <v>0</v>
      </c>
      <c r="J21" s="8">
        <v>0</v>
      </c>
      <c r="K21" s="8">
        <v>0</v>
      </c>
      <c r="L21" s="8">
        <v>1.2</v>
      </c>
      <c r="M21" s="8">
        <v>0.2</v>
      </c>
      <c r="N21" s="8">
        <v>0.1</v>
      </c>
      <c r="O21" s="8">
        <v>0.02</v>
      </c>
    </row>
    <row r="22" spans="1:15" ht="18.75">
      <c r="A22" s="8"/>
      <c r="B22" s="8" t="s">
        <v>43</v>
      </c>
      <c r="C22" s="11" t="s">
        <v>44</v>
      </c>
      <c r="D22" s="8">
        <v>1.7</v>
      </c>
      <c r="E22" s="8">
        <v>0.4</v>
      </c>
      <c r="F22" s="8">
        <v>16.010000000000002</v>
      </c>
      <c r="G22" s="8">
        <v>77</v>
      </c>
      <c r="H22" s="8">
        <v>0.03</v>
      </c>
      <c r="I22" s="8">
        <v>0</v>
      </c>
      <c r="J22" s="8">
        <v>0</v>
      </c>
      <c r="K22" s="8">
        <v>0</v>
      </c>
      <c r="L22" s="8">
        <v>8.4</v>
      </c>
      <c r="M22" s="8">
        <v>34.799999999999997</v>
      </c>
      <c r="N22" s="8">
        <v>7.6</v>
      </c>
      <c r="O22" s="8">
        <v>0.8</v>
      </c>
    </row>
    <row r="23" spans="1:15" s="2" customFormat="1" ht="18.75">
      <c r="A23" s="12"/>
      <c r="B23" s="12" t="s">
        <v>29</v>
      </c>
      <c r="C23" s="13"/>
      <c r="D23" s="12">
        <f>SUM(D15:D22)</f>
        <v>33.03</v>
      </c>
      <c r="E23" s="12">
        <f t="shared" ref="E23:O23" si="1">SUM(E15:E22)</f>
        <v>17.46</v>
      </c>
      <c r="F23" s="12">
        <f t="shared" si="1"/>
        <v>133.77499999999998</v>
      </c>
      <c r="G23" s="12">
        <f t="shared" si="1"/>
        <v>797.59999999999991</v>
      </c>
      <c r="H23" s="12">
        <f t="shared" si="1"/>
        <v>0.83900000000000008</v>
      </c>
      <c r="I23" s="12">
        <f t="shared" si="1"/>
        <v>56.09</v>
      </c>
      <c r="J23" s="12">
        <f t="shared" si="1"/>
        <v>0.12</v>
      </c>
      <c r="K23" s="12">
        <f t="shared" si="1"/>
        <v>0.15</v>
      </c>
      <c r="L23" s="12">
        <f t="shared" si="1"/>
        <v>144.76</v>
      </c>
      <c r="M23" s="12">
        <f t="shared" si="1"/>
        <v>416.17399999999998</v>
      </c>
      <c r="N23" s="12">
        <f t="shared" si="1"/>
        <v>113.08999999999999</v>
      </c>
      <c r="O23" s="12">
        <f t="shared" si="1"/>
        <v>8.2099999999999991</v>
      </c>
    </row>
    <row r="24" spans="1:15" s="2" customFormat="1" ht="18.75">
      <c r="A24" s="14"/>
      <c r="B24" s="14" t="s">
        <v>45</v>
      </c>
      <c r="C24" s="15"/>
      <c r="D24" s="14">
        <f>D11+D13+D23</f>
        <v>69.349999999999994</v>
      </c>
      <c r="E24" s="14">
        <f t="shared" ref="E24:O24" si="2">E11+E13+E23</f>
        <v>67.81</v>
      </c>
      <c r="F24" s="14">
        <f t="shared" si="2"/>
        <v>227.41499999999996</v>
      </c>
      <c r="G24" s="14">
        <f t="shared" si="2"/>
        <v>1772.6499999999999</v>
      </c>
      <c r="H24" s="14">
        <f t="shared" si="2"/>
        <v>1.2090000000000001</v>
      </c>
      <c r="I24" s="14">
        <f t="shared" si="2"/>
        <v>60.830000000000005</v>
      </c>
      <c r="J24" s="14">
        <f t="shared" si="2"/>
        <v>40.239999999999995</v>
      </c>
      <c r="K24" s="14">
        <f t="shared" si="2"/>
        <v>0.15</v>
      </c>
      <c r="L24" s="14">
        <f t="shared" si="2"/>
        <v>618.01</v>
      </c>
      <c r="M24" s="14">
        <f t="shared" si="2"/>
        <v>992.16399999999999</v>
      </c>
      <c r="N24" s="14">
        <f t="shared" si="2"/>
        <v>229.57999999999998</v>
      </c>
      <c r="O24" s="14">
        <f t="shared" si="2"/>
        <v>13.069999999999999</v>
      </c>
    </row>
    <row r="25" spans="1:15" ht="136.5" customHeight="1"/>
    <row r="26" spans="1:15" ht="18.75">
      <c r="A26" s="5" t="s">
        <v>46</v>
      </c>
      <c r="B26" s="5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8.75">
      <c r="A27" s="5" t="s">
        <v>1</v>
      </c>
      <c r="B27" s="7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8.75" customHeight="1">
      <c r="A28" s="34" t="s">
        <v>127</v>
      </c>
      <c r="B28" s="36" t="s">
        <v>2</v>
      </c>
      <c r="C28" s="38" t="s">
        <v>3</v>
      </c>
      <c r="D28" s="40" t="s">
        <v>9</v>
      </c>
      <c r="E28" s="41"/>
      <c r="F28" s="42"/>
      <c r="G28" s="34" t="s">
        <v>7</v>
      </c>
      <c r="H28" s="43" t="s">
        <v>8</v>
      </c>
      <c r="I28" s="44"/>
      <c r="J28" s="44"/>
      <c r="K28" s="45"/>
      <c r="L28" s="25" t="s">
        <v>14</v>
      </c>
      <c r="M28" s="26"/>
      <c r="N28" s="26"/>
      <c r="O28" s="27"/>
    </row>
    <row r="29" spans="1:15" ht="46.5" customHeight="1">
      <c r="A29" s="35"/>
      <c r="B29" s="37"/>
      <c r="C29" s="39"/>
      <c r="D29" s="8" t="s">
        <v>4</v>
      </c>
      <c r="E29" s="8" t="s">
        <v>5</v>
      </c>
      <c r="F29" s="8" t="s">
        <v>6</v>
      </c>
      <c r="G29" s="35"/>
      <c r="H29" s="9" t="s">
        <v>10</v>
      </c>
      <c r="I29" s="9" t="s">
        <v>11</v>
      </c>
      <c r="J29" s="9" t="s">
        <v>12</v>
      </c>
      <c r="K29" s="9" t="s">
        <v>13</v>
      </c>
      <c r="L29" s="8" t="s">
        <v>15</v>
      </c>
      <c r="M29" s="8" t="s">
        <v>16</v>
      </c>
      <c r="N29" s="8" t="s">
        <v>17</v>
      </c>
      <c r="O29" s="8" t="s">
        <v>18</v>
      </c>
    </row>
    <row r="30" spans="1:15" ht="18.75">
      <c r="A30" s="28" t="s">
        <v>19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0"/>
    </row>
    <row r="31" spans="1:15" ht="18.75">
      <c r="A31" s="8">
        <v>223</v>
      </c>
      <c r="B31" s="10" t="s">
        <v>68</v>
      </c>
      <c r="C31" s="11" t="s">
        <v>69</v>
      </c>
      <c r="D31" s="8">
        <f>19.25+1.44</f>
        <v>20.69</v>
      </c>
      <c r="E31" s="8">
        <f>12.2+1.7</f>
        <v>13.899999999999999</v>
      </c>
      <c r="F31" s="8">
        <f>19.5+11.2</f>
        <v>30.7</v>
      </c>
      <c r="G31" s="8">
        <f>244+65.8</f>
        <v>309.8</v>
      </c>
      <c r="H31" s="8">
        <v>7.0000000000000007E-2</v>
      </c>
      <c r="I31" s="8">
        <v>0.77</v>
      </c>
      <c r="J31" s="8">
        <v>0.09</v>
      </c>
      <c r="K31" s="8">
        <v>0</v>
      </c>
      <c r="L31" s="8">
        <v>254.12</v>
      </c>
      <c r="M31" s="8">
        <v>288.51</v>
      </c>
      <c r="N31" s="8">
        <v>35.130000000000003</v>
      </c>
      <c r="O31" s="8">
        <v>0.72</v>
      </c>
    </row>
    <row r="32" spans="1:15" ht="18.75" customHeight="1">
      <c r="A32" s="8">
        <v>379</v>
      </c>
      <c r="B32" s="8" t="s">
        <v>47</v>
      </c>
      <c r="C32" s="11" t="s">
        <v>38</v>
      </c>
      <c r="D32" s="8">
        <v>1.4</v>
      </c>
      <c r="E32" s="8">
        <v>1.6</v>
      </c>
      <c r="F32" s="8">
        <v>10.64</v>
      </c>
      <c r="G32" s="8">
        <v>105</v>
      </c>
      <c r="H32" s="8">
        <v>0.02</v>
      </c>
      <c r="I32" s="8">
        <v>0.65</v>
      </c>
      <c r="J32" s="8">
        <v>0.01</v>
      </c>
      <c r="K32" s="8">
        <v>0</v>
      </c>
      <c r="L32" s="8">
        <v>60.4</v>
      </c>
      <c r="M32" s="8">
        <v>45</v>
      </c>
      <c r="N32" s="8">
        <v>7</v>
      </c>
      <c r="O32" s="8">
        <v>0.09</v>
      </c>
    </row>
    <row r="33" spans="1:15" ht="18.75">
      <c r="A33" s="8">
        <v>1</v>
      </c>
      <c r="B33" s="8" t="s">
        <v>121</v>
      </c>
      <c r="C33" s="11" t="s">
        <v>122</v>
      </c>
      <c r="D33" s="8">
        <v>2.36</v>
      </c>
      <c r="E33" s="8">
        <v>7.49</v>
      </c>
      <c r="F33" s="8">
        <v>14.89</v>
      </c>
      <c r="G33" s="8">
        <v>136</v>
      </c>
      <c r="H33" s="8">
        <v>3.4000000000000002E-2</v>
      </c>
      <c r="I33" s="8">
        <v>0</v>
      </c>
      <c r="J33" s="8">
        <v>40</v>
      </c>
      <c r="K33" s="8">
        <v>0</v>
      </c>
      <c r="L33" s="8">
        <v>8.4</v>
      </c>
      <c r="M33" s="8">
        <v>22.5</v>
      </c>
      <c r="N33" s="8">
        <v>4.2</v>
      </c>
      <c r="O33" s="8">
        <v>0.35</v>
      </c>
    </row>
    <row r="34" spans="1:15" ht="18.75">
      <c r="A34" s="8"/>
      <c r="B34" s="8" t="s">
        <v>114</v>
      </c>
      <c r="C34" s="11" t="s">
        <v>115</v>
      </c>
      <c r="D34" s="8">
        <v>2.4</v>
      </c>
      <c r="E34" s="8">
        <v>9.9</v>
      </c>
      <c r="F34" s="8">
        <v>16.2</v>
      </c>
      <c r="G34" s="8">
        <v>165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8.75">
      <c r="A35" s="8"/>
      <c r="B35" s="8" t="s">
        <v>28</v>
      </c>
      <c r="C35" s="8" t="s">
        <v>42</v>
      </c>
      <c r="D35" s="8">
        <v>2.2999999999999998</v>
      </c>
      <c r="E35" s="8">
        <v>0.3</v>
      </c>
      <c r="F35" s="8">
        <v>14</v>
      </c>
      <c r="G35" s="8">
        <v>69.3</v>
      </c>
      <c r="H35" s="8">
        <v>0.04</v>
      </c>
      <c r="I35" s="8">
        <v>0</v>
      </c>
      <c r="J35" s="8">
        <v>0</v>
      </c>
      <c r="K35" s="8">
        <v>0</v>
      </c>
      <c r="L35" s="8">
        <v>1.2</v>
      </c>
      <c r="M35" s="8">
        <v>0.2</v>
      </c>
      <c r="N35" s="8">
        <v>0.1</v>
      </c>
      <c r="O35" s="8">
        <v>0.02</v>
      </c>
    </row>
    <row r="36" spans="1:15" ht="18.75">
      <c r="A36" s="12"/>
      <c r="B36" s="12" t="s">
        <v>29</v>
      </c>
      <c r="C36" s="13"/>
      <c r="D36" s="12">
        <f t="shared" ref="D36:O36" si="3">SUM(D31:D34)</f>
        <v>26.849999999999998</v>
      </c>
      <c r="E36" s="12">
        <f t="shared" si="3"/>
        <v>32.89</v>
      </c>
      <c r="F36" s="12">
        <f t="shared" si="3"/>
        <v>72.430000000000007</v>
      </c>
      <c r="G36" s="12">
        <f t="shared" si="3"/>
        <v>715.8</v>
      </c>
      <c r="H36" s="12">
        <f t="shared" si="3"/>
        <v>0.12400000000000001</v>
      </c>
      <c r="I36" s="12">
        <f t="shared" si="3"/>
        <v>1.42</v>
      </c>
      <c r="J36" s="12">
        <f t="shared" si="3"/>
        <v>40.1</v>
      </c>
      <c r="K36" s="12">
        <f t="shared" si="3"/>
        <v>0</v>
      </c>
      <c r="L36" s="12">
        <f t="shared" si="3"/>
        <v>322.91999999999996</v>
      </c>
      <c r="M36" s="12">
        <f t="shared" si="3"/>
        <v>356.01</v>
      </c>
      <c r="N36" s="12">
        <f t="shared" si="3"/>
        <v>46.330000000000005</v>
      </c>
      <c r="O36" s="12">
        <f t="shared" si="3"/>
        <v>1.1599999999999999</v>
      </c>
    </row>
    <row r="37" spans="1:15" ht="18.7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</row>
    <row r="38" spans="1:15" ht="18.75">
      <c r="A38" s="8">
        <v>389</v>
      </c>
      <c r="B38" s="8" t="s">
        <v>107</v>
      </c>
      <c r="C38" s="11" t="s">
        <v>38</v>
      </c>
      <c r="D38" s="8">
        <v>1.2</v>
      </c>
      <c r="E38" s="8">
        <v>0</v>
      </c>
      <c r="F38" s="8">
        <v>21.2</v>
      </c>
      <c r="G38" s="8">
        <v>88</v>
      </c>
      <c r="H38" s="8">
        <v>0.02</v>
      </c>
      <c r="I38" s="8">
        <v>4</v>
      </c>
      <c r="J38" s="8">
        <v>0</v>
      </c>
      <c r="K38" s="8">
        <v>0</v>
      </c>
      <c r="L38" s="8">
        <v>14</v>
      </c>
      <c r="M38" s="8">
        <v>14</v>
      </c>
      <c r="N38" s="8">
        <v>8</v>
      </c>
      <c r="O38" s="8">
        <v>2.8</v>
      </c>
    </row>
    <row r="39" spans="1:15" ht="18.75">
      <c r="A39" s="28" t="s">
        <v>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</row>
    <row r="40" spans="1:15" ht="18.75">
      <c r="A40" s="8">
        <v>120</v>
      </c>
      <c r="B40" s="8" t="s">
        <v>50</v>
      </c>
      <c r="C40" s="11" t="s">
        <v>51</v>
      </c>
      <c r="D40" s="8">
        <v>7</v>
      </c>
      <c r="E40" s="8">
        <v>7.9</v>
      </c>
      <c r="F40" s="8">
        <v>24.7</v>
      </c>
      <c r="G40" s="8">
        <v>141</v>
      </c>
      <c r="H40" s="8">
        <v>0.1</v>
      </c>
      <c r="I40" s="8">
        <v>1.62</v>
      </c>
      <c r="J40" s="8">
        <v>0.03</v>
      </c>
      <c r="K40" s="8">
        <v>0</v>
      </c>
      <c r="L40" s="8">
        <v>156.19</v>
      </c>
      <c r="M40" s="8">
        <v>136.08000000000001</v>
      </c>
      <c r="N40" s="8">
        <v>26.56</v>
      </c>
      <c r="O40" s="8">
        <v>0.39</v>
      </c>
    </row>
    <row r="41" spans="1:15" ht="18.75" customHeight="1">
      <c r="A41" s="8">
        <v>234</v>
      </c>
      <c r="B41" s="8" t="s">
        <v>76</v>
      </c>
      <c r="C41" s="11" t="s">
        <v>21</v>
      </c>
      <c r="D41" s="8">
        <f>9.75+0.005</f>
        <v>9.7550000000000008</v>
      </c>
      <c r="E41" s="8">
        <f>6.6+4.15</f>
        <v>10.75</v>
      </c>
      <c r="F41" s="8">
        <f>11.4+0.03</f>
        <v>11.43</v>
      </c>
      <c r="G41" s="8">
        <f>147+38.5</f>
        <v>185.5</v>
      </c>
      <c r="H41" s="8">
        <v>0.15</v>
      </c>
      <c r="I41" s="8">
        <v>2.8</v>
      </c>
      <c r="J41" s="8">
        <v>0.15</v>
      </c>
      <c r="K41" s="8">
        <v>0</v>
      </c>
      <c r="L41" s="8">
        <v>64.47</v>
      </c>
      <c r="M41" s="8">
        <v>296.67</v>
      </c>
      <c r="N41" s="8">
        <v>49.35</v>
      </c>
      <c r="O41" s="8">
        <v>1.6</v>
      </c>
    </row>
    <row r="42" spans="1:15" ht="18.75">
      <c r="A42" s="8">
        <v>321</v>
      </c>
      <c r="B42" s="10" t="s">
        <v>99</v>
      </c>
      <c r="C42" s="11" t="s">
        <v>73</v>
      </c>
      <c r="D42" s="8">
        <v>3.56</v>
      </c>
      <c r="E42" s="8">
        <v>4.53</v>
      </c>
      <c r="F42" s="8">
        <v>15.09</v>
      </c>
      <c r="G42" s="8">
        <v>115.5</v>
      </c>
      <c r="H42" s="8">
        <v>0.06</v>
      </c>
      <c r="I42" s="8">
        <v>79.319999999999993</v>
      </c>
      <c r="J42" s="8">
        <v>0.03</v>
      </c>
      <c r="K42" s="8">
        <v>0</v>
      </c>
      <c r="L42" s="8">
        <v>93.105000000000004</v>
      </c>
      <c r="M42" s="8">
        <v>63.314999999999998</v>
      </c>
      <c r="N42" s="8">
        <v>31.97</v>
      </c>
      <c r="O42" s="8">
        <v>1.26</v>
      </c>
    </row>
    <row r="43" spans="1:15" ht="18.75">
      <c r="A43" s="8">
        <v>71</v>
      </c>
      <c r="B43" s="8" t="s">
        <v>31</v>
      </c>
      <c r="C43" s="11" t="s">
        <v>49</v>
      </c>
      <c r="D43" s="8">
        <v>0.4</v>
      </c>
      <c r="E43" s="8">
        <v>0.05</v>
      </c>
      <c r="F43" s="8">
        <v>1.3</v>
      </c>
      <c r="G43" s="8">
        <v>7</v>
      </c>
      <c r="H43" s="8">
        <v>1.2E-2</v>
      </c>
      <c r="I43" s="8">
        <v>6</v>
      </c>
      <c r="J43" s="8">
        <v>0</v>
      </c>
      <c r="K43" s="8">
        <v>0</v>
      </c>
      <c r="L43" s="8">
        <v>13.8</v>
      </c>
      <c r="M43" s="8">
        <v>25.2</v>
      </c>
      <c r="N43" s="8">
        <v>8.4</v>
      </c>
      <c r="O43" s="8">
        <v>0.36</v>
      </c>
    </row>
    <row r="44" spans="1:15" ht="18.75">
      <c r="A44" s="8">
        <v>348</v>
      </c>
      <c r="B44" s="8" t="s">
        <v>37</v>
      </c>
      <c r="C44" s="11" t="s">
        <v>38</v>
      </c>
      <c r="D44" s="8">
        <v>0.6</v>
      </c>
      <c r="E44" s="8">
        <v>0</v>
      </c>
      <c r="F44" s="8">
        <v>29</v>
      </c>
      <c r="G44" s="8">
        <v>116</v>
      </c>
      <c r="H44" s="8">
        <v>1.2E-2</v>
      </c>
      <c r="I44" s="8">
        <v>0.9</v>
      </c>
      <c r="J44" s="8">
        <v>0</v>
      </c>
      <c r="K44" s="8">
        <v>0</v>
      </c>
      <c r="L44" s="8">
        <v>14.18</v>
      </c>
      <c r="M44" s="8">
        <v>4.4000000000000004</v>
      </c>
      <c r="N44" s="8">
        <v>5.14</v>
      </c>
      <c r="O44" s="8">
        <v>0.95</v>
      </c>
    </row>
    <row r="45" spans="1:15" ht="18.75">
      <c r="A45" s="8">
        <v>338</v>
      </c>
      <c r="B45" s="8" t="s">
        <v>39</v>
      </c>
      <c r="C45" s="11" t="s">
        <v>40</v>
      </c>
      <c r="D45" s="8">
        <v>0.26</v>
      </c>
      <c r="E45" s="8">
        <v>0</v>
      </c>
      <c r="F45" s="8">
        <v>13.13</v>
      </c>
      <c r="G45" s="8">
        <v>56</v>
      </c>
      <c r="H45" s="8">
        <v>3.9E-2</v>
      </c>
      <c r="I45" s="8">
        <v>8.06</v>
      </c>
      <c r="J45" s="8"/>
      <c r="K45" s="8">
        <v>0</v>
      </c>
      <c r="L45" s="8">
        <v>16</v>
      </c>
      <c r="M45" s="8">
        <v>0.23400000000000001</v>
      </c>
      <c r="N45" s="8">
        <v>9</v>
      </c>
      <c r="O45" s="8">
        <v>2.2000000000000002</v>
      </c>
    </row>
    <row r="46" spans="1:15" ht="18.75">
      <c r="A46" s="8"/>
      <c r="B46" s="8" t="s">
        <v>28</v>
      </c>
      <c r="C46" s="8" t="s">
        <v>42</v>
      </c>
      <c r="D46" s="8">
        <v>2.2999999999999998</v>
      </c>
      <c r="E46" s="8">
        <v>0.3</v>
      </c>
      <c r="F46" s="8">
        <v>14</v>
      </c>
      <c r="G46" s="8">
        <v>69.3</v>
      </c>
      <c r="H46" s="8">
        <v>0.04</v>
      </c>
      <c r="I46" s="8">
        <v>0</v>
      </c>
      <c r="J46" s="8">
        <v>0</v>
      </c>
      <c r="K46" s="8">
        <v>0</v>
      </c>
      <c r="L46" s="8">
        <v>1.2</v>
      </c>
      <c r="M46" s="8">
        <v>0.2</v>
      </c>
      <c r="N46" s="8">
        <v>0.1</v>
      </c>
      <c r="O46" s="8">
        <v>0.02</v>
      </c>
    </row>
    <row r="47" spans="1:15" ht="18.75">
      <c r="A47" s="8"/>
      <c r="B47" s="8" t="s">
        <v>43</v>
      </c>
      <c r="C47" s="11" t="s">
        <v>44</v>
      </c>
      <c r="D47" s="8">
        <v>1.7</v>
      </c>
      <c r="E47" s="8">
        <v>0.4</v>
      </c>
      <c r="F47" s="8">
        <v>16.010000000000002</v>
      </c>
      <c r="G47" s="8">
        <v>77</v>
      </c>
      <c r="H47" s="8">
        <v>0.03</v>
      </c>
      <c r="I47" s="8">
        <v>0</v>
      </c>
      <c r="J47" s="8">
        <v>0</v>
      </c>
      <c r="K47" s="8">
        <v>0</v>
      </c>
      <c r="L47" s="8">
        <v>8.4</v>
      </c>
      <c r="M47" s="8">
        <v>34.799999999999997</v>
      </c>
      <c r="N47" s="8">
        <v>7.6</v>
      </c>
      <c r="O47" s="8">
        <v>0.8</v>
      </c>
    </row>
    <row r="48" spans="1:15" ht="18.75">
      <c r="A48" s="12"/>
      <c r="B48" s="12" t="s">
        <v>29</v>
      </c>
      <c r="C48" s="13"/>
      <c r="D48" s="12">
        <f t="shared" ref="D48:O48" si="4">SUM(D40:D47)</f>
        <v>25.575000000000003</v>
      </c>
      <c r="E48" s="12">
        <f t="shared" si="4"/>
        <v>23.93</v>
      </c>
      <c r="F48" s="12">
        <f t="shared" si="4"/>
        <v>124.66</v>
      </c>
      <c r="G48" s="12">
        <f t="shared" si="4"/>
        <v>767.3</v>
      </c>
      <c r="H48" s="12">
        <f t="shared" si="4"/>
        <v>0.44299999999999995</v>
      </c>
      <c r="I48" s="12">
        <f t="shared" si="4"/>
        <v>98.7</v>
      </c>
      <c r="J48" s="12">
        <f t="shared" si="4"/>
        <v>0.21</v>
      </c>
      <c r="K48" s="12">
        <f t="shared" si="4"/>
        <v>0</v>
      </c>
      <c r="L48" s="12">
        <f t="shared" si="4"/>
        <v>367.34499999999997</v>
      </c>
      <c r="M48" s="12">
        <f t="shared" si="4"/>
        <v>560.899</v>
      </c>
      <c r="N48" s="12">
        <f t="shared" si="4"/>
        <v>138.12</v>
      </c>
      <c r="O48" s="12">
        <f t="shared" si="4"/>
        <v>7.5799999999999992</v>
      </c>
    </row>
    <row r="49" spans="1:15" ht="18.75">
      <c r="A49" s="14"/>
      <c r="B49" s="14" t="s">
        <v>45</v>
      </c>
      <c r="C49" s="15"/>
      <c r="D49" s="14">
        <f t="shared" ref="D49:O49" si="5">D36+D38+D48</f>
        <v>53.625</v>
      </c>
      <c r="E49" s="14">
        <v>52.28</v>
      </c>
      <c r="F49" s="14">
        <f t="shared" si="5"/>
        <v>218.29000000000002</v>
      </c>
      <c r="G49" s="14">
        <f t="shared" si="5"/>
        <v>1571.1</v>
      </c>
      <c r="H49" s="14">
        <f t="shared" si="5"/>
        <v>0.58699999999999997</v>
      </c>
      <c r="I49" s="14">
        <f t="shared" si="5"/>
        <v>104.12</v>
      </c>
      <c r="J49" s="14">
        <f t="shared" si="5"/>
        <v>40.31</v>
      </c>
      <c r="K49" s="14">
        <f t="shared" si="5"/>
        <v>0</v>
      </c>
      <c r="L49" s="14">
        <f t="shared" si="5"/>
        <v>704.26499999999987</v>
      </c>
      <c r="M49" s="14">
        <f t="shared" si="5"/>
        <v>930.90899999999999</v>
      </c>
      <c r="N49" s="14">
        <f t="shared" si="5"/>
        <v>192.45000000000002</v>
      </c>
      <c r="O49" s="14">
        <f t="shared" si="5"/>
        <v>11.54</v>
      </c>
    </row>
    <row r="50" spans="1:15" s="24" customFormat="1" ht="18.75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8.75">
      <c r="A51" s="5" t="s">
        <v>56</v>
      </c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8.75">
      <c r="A52" s="5" t="s">
        <v>1</v>
      </c>
      <c r="B52" s="7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8.75" customHeight="1">
      <c r="A53" s="34" t="s">
        <v>127</v>
      </c>
      <c r="B53" s="36" t="s">
        <v>2</v>
      </c>
      <c r="C53" s="38" t="s">
        <v>3</v>
      </c>
      <c r="D53" s="40" t="s">
        <v>9</v>
      </c>
      <c r="E53" s="41"/>
      <c r="F53" s="42"/>
      <c r="G53" s="34" t="s">
        <v>7</v>
      </c>
      <c r="H53" s="43" t="s">
        <v>8</v>
      </c>
      <c r="I53" s="44"/>
      <c r="J53" s="44"/>
      <c r="K53" s="45"/>
      <c r="L53" s="25" t="s">
        <v>14</v>
      </c>
      <c r="M53" s="26"/>
      <c r="N53" s="26"/>
      <c r="O53" s="27"/>
    </row>
    <row r="54" spans="1:15" ht="42.75" customHeight="1">
      <c r="A54" s="35"/>
      <c r="B54" s="37"/>
      <c r="C54" s="39"/>
      <c r="D54" s="8" t="s">
        <v>4</v>
      </c>
      <c r="E54" s="8" t="s">
        <v>5</v>
      </c>
      <c r="F54" s="8" t="s">
        <v>6</v>
      </c>
      <c r="G54" s="35"/>
      <c r="H54" s="9" t="s">
        <v>10</v>
      </c>
      <c r="I54" s="9" t="s">
        <v>11</v>
      </c>
      <c r="J54" s="9" t="s">
        <v>12</v>
      </c>
      <c r="K54" s="9" t="s">
        <v>13</v>
      </c>
      <c r="L54" s="8" t="s">
        <v>15</v>
      </c>
      <c r="M54" s="8" t="s">
        <v>16</v>
      </c>
      <c r="N54" s="8" t="s">
        <v>17</v>
      </c>
      <c r="O54" s="8" t="s">
        <v>18</v>
      </c>
    </row>
    <row r="55" spans="1:15" ht="18.75">
      <c r="A55" s="28" t="s">
        <v>19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</row>
    <row r="56" spans="1:15" ht="18.75">
      <c r="A56" s="8">
        <v>410</v>
      </c>
      <c r="B56" s="10" t="s">
        <v>57</v>
      </c>
      <c r="C56" s="11" t="s">
        <v>58</v>
      </c>
      <c r="D56" s="8">
        <v>9.98</v>
      </c>
      <c r="E56" s="8">
        <v>2.7</v>
      </c>
      <c r="F56" s="8">
        <v>41.7</v>
      </c>
      <c r="G56" s="8">
        <v>221.25</v>
      </c>
      <c r="H56" s="8">
        <v>0.1</v>
      </c>
      <c r="I56" s="8">
        <v>2.16</v>
      </c>
      <c r="J56" s="8">
        <v>0.02</v>
      </c>
      <c r="K56" s="8">
        <v>0</v>
      </c>
      <c r="L56" s="8">
        <v>30.98</v>
      </c>
      <c r="M56" s="8">
        <v>79.11</v>
      </c>
      <c r="N56" s="8">
        <v>18.79</v>
      </c>
      <c r="O56" s="8">
        <v>1.1200000000000001</v>
      </c>
    </row>
    <row r="57" spans="1:15" ht="18.75">
      <c r="A57" s="10">
        <v>182</v>
      </c>
      <c r="B57" s="8" t="s">
        <v>110</v>
      </c>
      <c r="C57" s="11" t="s">
        <v>59</v>
      </c>
      <c r="D57" s="8">
        <f>3+0.01</f>
        <v>3.01</v>
      </c>
      <c r="E57" s="8">
        <f>8+8.3</f>
        <v>16.3</v>
      </c>
      <c r="F57" s="8">
        <f>31.6+0.06</f>
        <v>31.66</v>
      </c>
      <c r="G57" s="8">
        <f>218+77</f>
        <v>295</v>
      </c>
      <c r="H57" s="8">
        <v>0.03</v>
      </c>
      <c r="I57" s="8">
        <v>0.66</v>
      </c>
      <c r="J57" s="8">
        <v>0.03</v>
      </c>
      <c r="K57" s="8">
        <v>0</v>
      </c>
      <c r="L57" s="8">
        <v>64.89</v>
      </c>
      <c r="M57" s="8">
        <v>69.2</v>
      </c>
      <c r="N57" s="8">
        <v>14.72</v>
      </c>
      <c r="O57" s="8">
        <v>0.21</v>
      </c>
    </row>
    <row r="58" spans="1:15" ht="18.75">
      <c r="A58" s="8">
        <v>378</v>
      </c>
      <c r="B58" s="8" t="s">
        <v>111</v>
      </c>
      <c r="C58" s="11" t="s">
        <v>112</v>
      </c>
      <c r="D58" s="8">
        <v>1.6</v>
      </c>
      <c r="E58" s="8">
        <v>1.6</v>
      </c>
      <c r="F58" s="8">
        <v>17.3</v>
      </c>
      <c r="G58" s="8">
        <v>87</v>
      </c>
      <c r="H58" s="8">
        <v>0.06</v>
      </c>
      <c r="I58" s="8">
        <v>1.95</v>
      </c>
      <c r="J58" s="8">
        <v>0.03</v>
      </c>
      <c r="K58" s="8">
        <v>0</v>
      </c>
      <c r="L58" s="8">
        <v>180</v>
      </c>
      <c r="M58" s="8">
        <v>135</v>
      </c>
      <c r="N58" s="8">
        <v>21</v>
      </c>
      <c r="O58" s="8">
        <v>0.09</v>
      </c>
    </row>
    <row r="59" spans="1:15" ht="18.75">
      <c r="A59" s="8">
        <v>6</v>
      </c>
      <c r="B59" s="8" t="s">
        <v>105</v>
      </c>
      <c r="C59" s="11" t="s">
        <v>61</v>
      </c>
      <c r="D59" s="8">
        <v>3.7</v>
      </c>
      <c r="E59" s="8">
        <v>6.2</v>
      </c>
      <c r="F59" s="8">
        <v>6.5</v>
      </c>
      <c r="G59" s="8">
        <v>110</v>
      </c>
      <c r="H59" s="8">
        <v>0.08</v>
      </c>
      <c r="I59" s="8">
        <v>14.4</v>
      </c>
      <c r="J59" s="8">
        <v>0</v>
      </c>
      <c r="K59" s="8">
        <v>0</v>
      </c>
      <c r="L59" s="8">
        <v>10.5</v>
      </c>
      <c r="M59" s="8">
        <v>59.94</v>
      </c>
      <c r="N59" s="8">
        <v>16.52</v>
      </c>
      <c r="O59" s="8">
        <v>1.06</v>
      </c>
    </row>
    <row r="60" spans="1:15" ht="18.75">
      <c r="A60" s="8"/>
      <c r="B60" s="8" t="s">
        <v>28</v>
      </c>
      <c r="C60" s="8" t="s">
        <v>42</v>
      </c>
      <c r="D60" s="8">
        <v>2.2999999999999998</v>
      </c>
      <c r="E60" s="8">
        <v>0.3</v>
      </c>
      <c r="F60" s="8">
        <v>14</v>
      </c>
      <c r="G60" s="8">
        <v>69.3</v>
      </c>
      <c r="H60" s="8">
        <v>0.04</v>
      </c>
      <c r="I60" s="8">
        <v>0</v>
      </c>
      <c r="J60" s="8">
        <v>0</v>
      </c>
      <c r="K60" s="8">
        <v>0</v>
      </c>
      <c r="L60" s="8">
        <v>1.2</v>
      </c>
      <c r="M60" s="8">
        <v>0.2</v>
      </c>
      <c r="N60" s="8">
        <v>0.1</v>
      </c>
      <c r="O60" s="8">
        <v>0.02</v>
      </c>
    </row>
    <row r="61" spans="1:15" ht="18.75">
      <c r="A61" s="12"/>
      <c r="B61" s="12" t="s">
        <v>29</v>
      </c>
      <c r="C61" s="13"/>
      <c r="D61" s="12">
        <f>SUM(D56:D60)</f>
        <v>20.59</v>
      </c>
      <c r="E61" s="12">
        <f t="shared" ref="E61:O61" si="6">SUM(E56:E60)</f>
        <v>27.1</v>
      </c>
      <c r="F61" s="12">
        <f t="shared" si="6"/>
        <v>111.16</v>
      </c>
      <c r="G61" s="12">
        <f t="shared" si="6"/>
        <v>782.55</v>
      </c>
      <c r="H61" s="12">
        <f t="shared" si="6"/>
        <v>0.31</v>
      </c>
      <c r="I61" s="12">
        <f t="shared" si="6"/>
        <v>19.170000000000002</v>
      </c>
      <c r="J61" s="12">
        <f t="shared" si="6"/>
        <v>0.08</v>
      </c>
      <c r="K61" s="12">
        <f t="shared" si="6"/>
        <v>0</v>
      </c>
      <c r="L61" s="12">
        <f t="shared" si="6"/>
        <v>287.57</v>
      </c>
      <c r="M61" s="12">
        <f t="shared" si="6"/>
        <v>343.45</v>
      </c>
      <c r="N61" s="12">
        <f t="shared" si="6"/>
        <v>71.13</v>
      </c>
      <c r="O61" s="12">
        <f t="shared" si="6"/>
        <v>2.5000000000000004</v>
      </c>
    </row>
    <row r="62" spans="1:15" ht="18.75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</row>
    <row r="63" spans="1:15" ht="18.75">
      <c r="A63" s="8">
        <v>389</v>
      </c>
      <c r="B63" s="8" t="s">
        <v>106</v>
      </c>
      <c r="C63" s="11" t="s">
        <v>38</v>
      </c>
      <c r="D63" s="8">
        <v>1.2</v>
      </c>
      <c r="E63" s="8">
        <v>0</v>
      </c>
      <c r="F63" s="8">
        <v>21.2</v>
      </c>
      <c r="G63" s="8">
        <v>88</v>
      </c>
      <c r="H63" s="8">
        <v>0.02</v>
      </c>
      <c r="I63" s="8">
        <v>4</v>
      </c>
      <c r="J63" s="8">
        <v>0</v>
      </c>
      <c r="K63" s="8">
        <v>0</v>
      </c>
      <c r="L63" s="8">
        <v>14</v>
      </c>
      <c r="M63" s="8">
        <v>14</v>
      </c>
      <c r="N63" s="8">
        <v>8</v>
      </c>
      <c r="O63" s="8">
        <v>2.8</v>
      </c>
    </row>
    <row r="64" spans="1:15" ht="18.75">
      <c r="A64" s="28" t="s">
        <v>30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0"/>
    </row>
    <row r="65" spans="1:15" ht="18.75">
      <c r="A65" s="8">
        <v>71</v>
      </c>
      <c r="B65" s="8" t="s">
        <v>74</v>
      </c>
      <c r="C65" s="11" t="s">
        <v>49</v>
      </c>
      <c r="D65" s="8">
        <v>0.55000000000000004</v>
      </c>
      <c r="E65" s="8">
        <v>0.1</v>
      </c>
      <c r="F65" s="8">
        <v>1.9</v>
      </c>
      <c r="G65" s="8">
        <v>12</v>
      </c>
      <c r="H65" s="8">
        <v>0.03</v>
      </c>
      <c r="I65" s="8">
        <v>12.5</v>
      </c>
      <c r="J65" s="8">
        <v>0</v>
      </c>
      <c r="K65" s="8">
        <v>0</v>
      </c>
      <c r="L65" s="8">
        <v>7</v>
      </c>
      <c r="M65" s="8">
        <v>13</v>
      </c>
      <c r="N65" s="8">
        <v>10</v>
      </c>
      <c r="O65" s="8">
        <v>0.45</v>
      </c>
    </row>
    <row r="66" spans="1:15" ht="18.75">
      <c r="A66" s="8">
        <v>96</v>
      </c>
      <c r="B66" s="8" t="s">
        <v>62</v>
      </c>
      <c r="C66" s="11" t="s">
        <v>33</v>
      </c>
      <c r="D66" s="8">
        <f>3+4.2</f>
        <v>7.2</v>
      </c>
      <c r="E66" s="8">
        <f>4.5</f>
        <v>4.5</v>
      </c>
      <c r="F66" s="8">
        <f>20.1+0.1</f>
        <v>20.200000000000003</v>
      </c>
      <c r="G66" s="8">
        <f>135+27</f>
        <v>162</v>
      </c>
      <c r="H66" s="8">
        <v>0.11</v>
      </c>
      <c r="I66" s="8">
        <v>17.29</v>
      </c>
      <c r="J66" s="8">
        <v>0.04</v>
      </c>
      <c r="K66" s="8">
        <v>0</v>
      </c>
      <c r="L66" s="8">
        <v>27.58</v>
      </c>
      <c r="M66" s="8">
        <v>97.35</v>
      </c>
      <c r="N66" s="8">
        <v>30.56</v>
      </c>
      <c r="O66" s="8">
        <v>1.22</v>
      </c>
    </row>
    <row r="67" spans="1:15" ht="17.25" customHeight="1">
      <c r="A67" s="8">
        <v>290</v>
      </c>
      <c r="B67" s="10" t="s">
        <v>103</v>
      </c>
      <c r="C67" s="11" t="s">
        <v>104</v>
      </c>
      <c r="D67" s="8">
        <f>13.58+0.005</f>
        <v>13.585000000000001</v>
      </c>
      <c r="E67" s="8">
        <f>12.6</f>
        <v>12.6</v>
      </c>
      <c r="F67" s="8">
        <f>6.68+0.03</f>
        <v>6.71</v>
      </c>
      <c r="G67" s="8">
        <f>144.75+38.5</f>
        <v>183.25</v>
      </c>
      <c r="H67" s="8">
        <v>0.12</v>
      </c>
      <c r="I67" s="8">
        <v>0</v>
      </c>
      <c r="J67" s="8">
        <v>0.06</v>
      </c>
      <c r="K67" s="8">
        <v>0</v>
      </c>
      <c r="L67" s="8">
        <v>25.84</v>
      </c>
      <c r="M67" s="8">
        <v>187.23</v>
      </c>
      <c r="N67" s="8">
        <v>27.99</v>
      </c>
      <c r="O67" s="8">
        <v>1.9</v>
      </c>
    </row>
    <row r="68" spans="1:15" ht="18.75">
      <c r="A68" s="8">
        <v>304</v>
      </c>
      <c r="B68" s="8" t="s">
        <v>36</v>
      </c>
      <c r="C68" s="11" t="s">
        <v>23</v>
      </c>
      <c r="D68" s="8">
        <v>3.81</v>
      </c>
      <c r="E68" s="8">
        <v>6.11</v>
      </c>
      <c r="F68" s="8">
        <v>38.61</v>
      </c>
      <c r="G68" s="8">
        <v>228</v>
      </c>
      <c r="H68" s="8">
        <v>0.03</v>
      </c>
      <c r="I68" s="8">
        <v>0</v>
      </c>
      <c r="J68" s="8">
        <v>0.03</v>
      </c>
      <c r="K68" s="8">
        <v>0</v>
      </c>
      <c r="L68" s="8">
        <v>32.729999999999997</v>
      </c>
      <c r="M68" s="8">
        <v>82.27</v>
      </c>
      <c r="N68" s="8">
        <v>28.66</v>
      </c>
      <c r="O68" s="8">
        <v>0.76</v>
      </c>
    </row>
    <row r="69" spans="1:15" ht="18.75">
      <c r="A69" s="8">
        <v>342</v>
      </c>
      <c r="B69" s="8" t="s">
        <v>65</v>
      </c>
      <c r="C69" s="11" t="s">
        <v>38</v>
      </c>
      <c r="D69" s="8">
        <v>0.2</v>
      </c>
      <c r="E69" s="8">
        <v>0</v>
      </c>
      <c r="F69" s="8">
        <v>35.799999999999997</v>
      </c>
      <c r="G69" s="8">
        <v>142</v>
      </c>
      <c r="H69" s="8">
        <v>0.01</v>
      </c>
      <c r="I69" s="8">
        <v>8.91</v>
      </c>
      <c r="J69" s="8">
        <v>0</v>
      </c>
      <c r="K69" s="8">
        <v>0</v>
      </c>
      <c r="L69" s="8">
        <v>8.84</v>
      </c>
      <c r="M69" s="8">
        <v>5.94</v>
      </c>
      <c r="N69" s="8">
        <v>4.8600000000000003</v>
      </c>
      <c r="O69" s="8">
        <v>1.21</v>
      </c>
    </row>
    <row r="70" spans="1:15" ht="18.75">
      <c r="A70" s="8">
        <v>338</v>
      </c>
      <c r="B70" s="8" t="s">
        <v>66</v>
      </c>
      <c r="C70" s="11" t="s">
        <v>40</v>
      </c>
      <c r="D70" s="8">
        <v>0.4</v>
      </c>
      <c r="E70" s="8">
        <v>0</v>
      </c>
      <c r="F70" s="8">
        <v>8.6</v>
      </c>
      <c r="G70" s="8">
        <v>33</v>
      </c>
      <c r="H70" s="8">
        <v>2.5999999999999999E-2</v>
      </c>
      <c r="I70" s="8">
        <v>4.55</v>
      </c>
      <c r="J70" s="8">
        <v>0</v>
      </c>
      <c r="K70" s="8">
        <v>0</v>
      </c>
      <c r="L70" s="8">
        <v>0</v>
      </c>
      <c r="M70" s="8">
        <v>0.11700000000000001</v>
      </c>
      <c r="N70" s="8">
        <v>0</v>
      </c>
      <c r="O70" s="8">
        <v>0</v>
      </c>
    </row>
    <row r="71" spans="1:15" ht="18.75">
      <c r="A71" s="8"/>
      <c r="B71" s="8" t="s">
        <v>28</v>
      </c>
      <c r="C71" s="8" t="s">
        <v>42</v>
      </c>
      <c r="D71" s="8">
        <v>2.2999999999999998</v>
      </c>
      <c r="E71" s="8">
        <v>0.3</v>
      </c>
      <c r="F71" s="8">
        <v>14</v>
      </c>
      <c r="G71" s="8">
        <v>69.3</v>
      </c>
      <c r="H71" s="8">
        <v>0.04</v>
      </c>
      <c r="I71" s="8">
        <v>0</v>
      </c>
      <c r="J71" s="8">
        <v>0</v>
      </c>
      <c r="K71" s="8">
        <v>0</v>
      </c>
      <c r="L71" s="8">
        <v>1.2</v>
      </c>
      <c r="M71" s="8">
        <v>0.2</v>
      </c>
      <c r="N71" s="8">
        <v>0.1</v>
      </c>
      <c r="O71" s="8">
        <v>0.02</v>
      </c>
    </row>
    <row r="72" spans="1:15" ht="18.75">
      <c r="A72" s="8"/>
      <c r="B72" s="8" t="s">
        <v>43</v>
      </c>
      <c r="C72" s="11" t="s">
        <v>44</v>
      </c>
      <c r="D72" s="8">
        <v>1.7</v>
      </c>
      <c r="E72" s="8">
        <v>0.4</v>
      </c>
      <c r="F72" s="8">
        <v>16.010000000000002</v>
      </c>
      <c r="G72" s="8">
        <v>77</v>
      </c>
      <c r="H72" s="8">
        <v>0.03</v>
      </c>
      <c r="I72" s="8">
        <v>0</v>
      </c>
      <c r="J72" s="8">
        <v>0</v>
      </c>
      <c r="K72" s="8">
        <v>0</v>
      </c>
      <c r="L72" s="8">
        <v>8.4</v>
      </c>
      <c r="M72" s="8">
        <v>34.799999999999997</v>
      </c>
      <c r="N72" s="8">
        <v>7.6</v>
      </c>
      <c r="O72" s="8">
        <v>0.8</v>
      </c>
    </row>
    <row r="73" spans="1:15" ht="18.75">
      <c r="A73" s="12"/>
      <c r="B73" s="12" t="s">
        <v>29</v>
      </c>
      <c r="C73" s="13"/>
      <c r="D73" s="12">
        <f t="shared" ref="D73:O73" si="7">SUM(D65:D72)</f>
        <v>29.744999999999997</v>
      </c>
      <c r="E73" s="12">
        <f t="shared" si="7"/>
        <v>24.009999999999998</v>
      </c>
      <c r="F73" s="12">
        <f t="shared" si="7"/>
        <v>141.82999999999998</v>
      </c>
      <c r="G73" s="12">
        <f t="shared" si="7"/>
        <v>906.55</v>
      </c>
      <c r="H73" s="12">
        <f t="shared" si="7"/>
        <v>0.39600000000000002</v>
      </c>
      <c r="I73" s="12">
        <f t="shared" si="7"/>
        <v>43.25</v>
      </c>
      <c r="J73" s="12">
        <f t="shared" si="7"/>
        <v>0.13</v>
      </c>
      <c r="K73" s="12">
        <f t="shared" si="7"/>
        <v>0</v>
      </c>
      <c r="L73" s="12">
        <f t="shared" si="7"/>
        <v>111.59000000000002</v>
      </c>
      <c r="M73" s="12">
        <f t="shared" si="7"/>
        <v>420.90699999999998</v>
      </c>
      <c r="N73" s="12">
        <f t="shared" si="7"/>
        <v>109.76999999999998</v>
      </c>
      <c r="O73" s="12">
        <f t="shared" si="7"/>
        <v>6.3599999999999994</v>
      </c>
    </row>
    <row r="74" spans="1:15" ht="18.75">
      <c r="A74" s="14"/>
      <c r="B74" s="14" t="s">
        <v>45</v>
      </c>
      <c r="C74" s="15"/>
      <c r="D74" s="14">
        <f t="shared" ref="D74:O74" si="8">D61+D63+D73</f>
        <v>51.534999999999997</v>
      </c>
      <c r="E74" s="14">
        <f t="shared" si="8"/>
        <v>51.11</v>
      </c>
      <c r="F74" s="14">
        <f t="shared" si="8"/>
        <v>274.18999999999994</v>
      </c>
      <c r="G74" s="14">
        <f t="shared" si="8"/>
        <v>1777.1</v>
      </c>
      <c r="H74" s="14">
        <f t="shared" si="8"/>
        <v>0.72599999999999998</v>
      </c>
      <c r="I74" s="14">
        <f t="shared" si="8"/>
        <v>66.42</v>
      </c>
      <c r="J74" s="14">
        <f t="shared" si="8"/>
        <v>0.21000000000000002</v>
      </c>
      <c r="K74" s="14">
        <f t="shared" si="8"/>
        <v>0</v>
      </c>
      <c r="L74" s="14">
        <f t="shared" si="8"/>
        <v>413.16</v>
      </c>
      <c r="M74" s="14">
        <f t="shared" si="8"/>
        <v>778.35699999999997</v>
      </c>
      <c r="N74" s="14">
        <f t="shared" si="8"/>
        <v>188.89999999999998</v>
      </c>
      <c r="O74" s="14">
        <f t="shared" si="8"/>
        <v>11.66</v>
      </c>
    </row>
    <row r="76" spans="1:15" ht="18.75">
      <c r="A76" s="5" t="s">
        <v>67</v>
      </c>
      <c r="B76" s="5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8.75">
      <c r="A77" s="5" t="s">
        <v>1</v>
      </c>
      <c r="B77" s="7"/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8.75" customHeight="1">
      <c r="A78" s="34" t="s">
        <v>127</v>
      </c>
      <c r="B78" s="36" t="s">
        <v>2</v>
      </c>
      <c r="C78" s="38" t="s">
        <v>3</v>
      </c>
      <c r="D78" s="40" t="s">
        <v>9</v>
      </c>
      <c r="E78" s="41"/>
      <c r="F78" s="42"/>
      <c r="G78" s="34" t="s">
        <v>7</v>
      </c>
      <c r="H78" s="43" t="s">
        <v>8</v>
      </c>
      <c r="I78" s="44"/>
      <c r="J78" s="44"/>
      <c r="K78" s="45"/>
      <c r="L78" s="25" t="s">
        <v>14</v>
      </c>
      <c r="M78" s="26"/>
      <c r="N78" s="26"/>
      <c r="O78" s="27"/>
    </row>
    <row r="79" spans="1:15" ht="44.25" customHeight="1">
      <c r="A79" s="35"/>
      <c r="B79" s="37"/>
      <c r="C79" s="39"/>
      <c r="D79" s="8" t="s">
        <v>4</v>
      </c>
      <c r="E79" s="8" t="s">
        <v>5</v>
      </c>
      <c r="F79" s="8" t="s">
        <v>6</v>
      </c>
      <c r="G79" s="35"/>
      <c r="H79" s="9" t="s">
        <v>10</v>
      </c>
      <c r="I79" s="9" t="s">
        <v>11</v>
      </c>
      <c r="J79" s="9" t="s">
        <v>12</v>
      </c>
      <c r="K79" s="9" t="s">
        <v>13</v>
      </c>
      <c r="L79" s="8" t="s">
        <v>15</v>
      </c>
      <c r="M79" s="8" t="s">
        <v>16</v>
      </c>
      <c r="N79" s="8" t="s">
        <v>17</v>
      </c>
      <c r="O79" s="8" t="s">
        <v>18</v>
      </c>
    </row>
    <row r="80" spans="1:15" ht="18.75">
      <c r="A80" s="28" t="s">
        <v>19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0"/>
    </row>
    <row r="81" spans="1:15" ht="18.75">
      <c r="A81" s="8">
        <v>3</v>
      </c>
      <c r="B81" s="8" t="s">
        <v>26</v>
      </c>
      <c r="C81" s="11" t="s">
        <v>27</v>
      </c>
      <c r="D81" s="8">
        <v>5.76</v>
      </c>
      <c r="E81" s="8">
        <v>5.25</v>
      </c>
      <c r="F81" s="8">
        <v>14.94</v>
      </c>
      <c r="G81" s="8">
        <v>133</v>
      </c>
      <c r="H81" s="8">
        <v>0.05</v>
      </c>
      <c r="I81" s="8">
        <v>0.24</v>
      </c>
      <c r="J81" s="8">
        <v>0.03</v>
      </c>
      <c r="K81" s="8">
        <v>0</v>
      </c>
      <c r="L81" s="8">
        <v>156.6</v>
      </c>
      <c r="M81" s="8">
        <v>106.5</v>
      </c>
      <c r="N81" s="8">
        <v>17.399999999999999</v>
      </c>
      <c r="O81" s="8">
        <v>0.76</v>
      </c>
    </row>
    <row r="82" spans="1:15" ht="18.75" customHeight="1">
      <c r="A82" s="8">
        <v>295</v>
      </c>
      <c r="B82" s="10" t="s">
        <v>101</v>
      </c>
      <c r="C82" s="11" t="s">
        <v>21</v>
      </c>
      <c r="D82" s="8">
        <f>11.58+0.005</f>
        <v>11.585000000000001</v>
      </c>
      <c r="E82" s="8">
        <f>12.6+4.15</f>
        <v>16.75</v>
      </c>
      <c r="F82" s="8">
        <f>6.68+0.03</f>
        <v>6.71</v>
      </c>
      <c r="G82" s="8">
        <f>144.75+38.5</f>
        <v>183.25</v>
      </c>
      <c r="H82" s="8">
        <v>0.12</v>
      </c>
      <c r="I82" s="8">
        <v>0</v>
      </c>
      <c r="J82" s="8">
        <v>0.06</v>
      </c>
      <c r="K82" s="8">
        <v>0</v>
      </c>
      <c r="L82" s="8">
        <v>25.84</v>
      </c>
      <c r="M82" s="8">
        <v>187.23</v>
      </c>
      <c r="N82" s="8">
        <v>27.99</v>
      </c>
      <c r="O82" s="8">
        <v>1.9</v>
      </c>
    </row>
    <row r="83" spans="1:15" ht="18.75">
      <c r="A83" s="8">
        <v>302</v>
      </c>
      <c r="B83" s="8" t="s">
        <v>83</v>
      </c>
      <c r="C83" s="11" t="s">
        <v>23</v>
      </c>
      <c r="D83" s="8">
        <v>8.4</v>
      </c>
      <c r="E83" s="8">
        <v>10.8</v>
      </c>
      <c r="F83" s="8">
        <v>41.25</v>
      </c>
      <c r="G83" s="8">
        <v>303</v>
      </c>
      <c r="H83" s="8">
        <v>0.28000000000000003</v>
      </c>
      <c r="I83" s="8">
        <v>0</v>
      </c>
      <c r="J83" s="8">
        <v>0.03</v>
      </c>
      <c r="K83" s="8">
        <v>0</v>
      </c>
      <c r="L83" s="8">
        <v>17.23</v>
      </c>
      <c r="M83" s="8">
        <v>207.46</v>
      </c>
      <c r="N83" s="8">
        <v>138.75</v>
      </c>
      <c r="O83" s="8">
        <v>4.6500000000000004</v>
      </c>
    </row>
    <row r="84" spans="1:15" ht="18.75">
      <c r="A84" s="8" t="s">
        <v>125</v>
      </c>
      <c r="B84" s="8" t="s">
        <v>60</v>
      </c>
      <c r="C84" s="11" t="s">
        <v>38</v>
      </c>
      <c r="D84" s="8">
        <v>4.9000000000000004</v>
      </c>
      <c r="E84" s="8">
        <v>5</v>
      </c>
      <c r="F84" s="8">
        <v>32.5</v>
      </c>
      <c r="G84" s="8">
        <v>190</v>
      </c>
      <c r="H84" s="8">
        <v>0.06</v>
      </c>
      <c r="I84" s="8">
        <v>1.95</v>
      </c>
      <c r="J84" s="8">
        <v>0.03</v>
      </c>
      <c r="K84" s="8">
        <v>0</v>
      </c>
      <c r="L84" s="8">
        <v>180</v>
      </c>
      <c r="M84" s="8">
        <v>135</v>
      </c>
      <c r="N84" s="8">
        <v>21</v>
      </c>
      <c r="O84" s="8">
        <v>0.09</v>
      </c>
    </row>
    <row r="85" spans="1:15" ht="18.75">
      <c r="A85" s="8"/>
      <c r="B85" s="8" t="s">
        <v>28</v>
      </c>
      <c r="C85" s="8" t="s">
        <v>42</v>
      </c>
      <c r="D85" s="8">
        <v>2.2999999999999998</v>
      </c>
      <c r="E85" s="8">
        <v>0.3</v>
      </c>
      <c r="F85" s="8">
        <v>14</v>
      </c>
      <c r="G85" s="8">
        <v>69.3</v>
      </c>
      <c r="H85" s="8">
        <v>0.04</v>
      </c>
      <c r="I85" s="8">
        <v>0</v>
      </c>
      <c r="J85" s="8">
        <v>0</v>
      </c>
      <c r="K85" s="8">
        <v>0</v>
      </c>
      <c r="L85" s="8">
        <v>1.2</v>
      </c>
      <c r="M85" s="8">
        <v>0.2</v>
      </c>
      <c r="N85" s="8">
        <v>0.1</v>
      </c>
      <c r="O85" s="8">
        <v>0.02</v>
      </c>
    </row>
    <row r="86" spans="1:15" ht="18.75">
      <c r="A86" s="12"/>
      <c r="B86" s="12" t="s">
        <v>29</v>
      </c>
      <c r="C86" s="13"/>
      <c r="D86" s="12">
        <f t="shared" ref="D86:O86" si="9">SUM(D81:D85)</f>
        <v>32.944999999999993</v>
      </c>
      <c r="E86" s="12">
        <f t="shared" si="9"/>
        <v>38.099999999999994</v>
      </c>
      <c r="F86" s="12">
        <f t="shared" si="9"/>
        <v>109.4</v>
      </c>
      <c r="G86" s="12">
        <f t="shared" si="9"/>
        <v>878.55</v>
      </c>
      <c r="H86" s="12">
        <f t="shared" si="9"/>
        <v>0.55000000000000004</v>
      </c>
      <c r="I86" s="12">
        <f t="shared" si="9"/>
        <v>2.19</v>
      </c>
      <c r="J86" s="12">
        <f t="shared" si="9"/>
        <v>0.15</v>
      </c>
      <c r="K86" s="12">
        <f t="shared" si="9"/>
        <v>0</v>
      </c>
      <c r="L86" s="12">
        <f t="shared" si="9"/>
        <v>380.86999999999995</v>
      </c>
      <c r="M86" s="12">
        <f t="shared" si="9"/>
        <v>636.3900000000001</v>
      </c>
      <c r="N86" s="12">
        <f t="shared" si="9"/>
        <v>205.23999999999998</v>
      </c>
      <c r="O86" s="12">
        <f t="shared" si="9"/>
        <v>7.42</v>
      </c>
    </row>
    <row r="87" spans="1:15" ht="18.7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</row>
    <row r="88" spans="1:15" ht="18.75">
      <c r="A88" s="8"/>
      <c r="B88" s="8" t="s">
        <v>102</v>
      </c>
      <c r="C88" s="11" t="s">
        <v>38</v>
      </c>
      <c r="D88" s="8">
        <v>5.6</v>
      </c>
      <c r="E88" s="8">
        <v>6.4</v>
      </c>
      <c r="F88" s="8">
        <v>7.6</v>
      </c>
      <c r="G88" s="8">
        <v>115</v>
      </c>
      <c r="H88" s="8">
        <v>0.06</v>
      </c>
      <c r="I88" s="8">
        <v>1.6</v>
      </c>
      <c r="J88" s="8">
        <v>40</v>
      </c>
      <c r="K88" s="8">
        <v>0</v>
      </c>
      <c r="L88" s="8">
        <v>236</v>
      </c>
      <c r="M88" s="8">
        <v>192</v>
      </c>
      <c r="N88" s="8">
        <v>32</v>
      </c>
      <c r="O88" s="8">
        <v>0.2</v>
      </c>
    </row>
    <row r="89" spans="1:15" ht="18.75">
      <c r="A89" s="28" t="s">
        <v>30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/>
    </row>
    <row r="90" spans="1:15" ht="18.75">
      <c r="A90" s="8" t="s">
        <v>126</v>
      </c>
      <c r="B90" s="8" t="s">
        <v>93</v>
      </c>
      <c r="C90" s="11" t="s">
        <v>88</v>
      </c>
      <c r="D90" s="8">
        <v>0.43</v>
      </c>
      <c r="E90" s="8">
        <v>0.65400000000000003</v>
      </c>
      <c r="F90" s="8">
        <v>2.1779999999999999</v>
      </c>
      <c r="G90" s="8">
        <v>18.399999999999999</v>
      </c>
      <c r="H90" s="8">
        <v>0.01</v>
      </c>
      <c r="I90" s="8">
        <v>4.6500000000000004</v>
      </c>
      <c r="J90" s="8">
        <v>0.02</v>
      </c>
      <c r="K90" s="8">
        <v>0</v>
      </c>
      <c r="L90" s="8">
        <v>5.27</v>
      </c>
      <c r="M90" s="8">
        <v>49.16</v>
      </c>
      <c r="N90" s="8">
        <v>0.01</v>
      </c>
      <c r="O90" s="8">
        <v>0.39</v>
      </c>
    </row>
    <row r="91" spans="1:15" ht="18.75">
      <c r="A91" s="8">
        <v>82</v>
      </c>
      <c r="B91" s="8" t="s">
        <v>70</v>
      </c>
      <c r="C91" s="11" t="s">
        <v>33</v>
      </c>
      <c r="D91" s="8">
        <f>4+4.2</f>
        <v>8.1999999999999993</v>
      </c>
      <c r="E91" s="8">
        <f>5.2+2.1</f>
        <v>7.3000000000000007</v>
      </c>
      <c r="F91" s="8">
        <f>13.1+0.1</f>
        <v>13.2</v>
      </c>
      <c r="G91" s="8">
        <f>106+27</f>
        <v>133</v>
      </c>
      <c r="H91" s="8">
        <v>0.06</v>
      </c>
      <c r="I91" s="8">
        <v>20.49</v>
      </c>
      <c r="J91" s="8">
        <v>0.04</v>
      </c>
      <c r="K91" s="8">
        <v>0</v>
      </c>
      <c r="L91" s="8">
        <v>46.02</v>
      </c>
      <c r="M91" s="8">
        <v>83</v>
      </c>
      <c r="N91" s="8">
        <v>25.42</v>
      </c>
      <c r="O91" s="8">
        <v>1.44</v>
      </c>
    </row>
    <row r="92" spans="1:15" ht="18.75">
      <c r="A92" s="8">
        <v>226</v>
      </c>
      <c r="B92" s="8" t="s">
        <v>92</v>
      </c>
      <c r="C92" s="11" t="s">
        <v>21</v>
      </c>
      <c r="D92" s="8">
        <f>14.55+0.005</f>
        <v>14.555000000000001</v>
      </c>
      <c r="E92" s="8">
        <f>0.6+4.15</f>
        <v>4.75</v>
      </c>
      <c r="F92" s="8">
        <v>0.03</v>
      </c>
      <c r="G92" s="8">
        <f>38.5+66</f>
        <v>104.5</v>
      </c>
      <c r="H92" s="8">
        <v>0.15</v>
      </c>
      <c r="I92" s="8">
        <v>1.66</v>
      </c>
      <c r="J92" s="8">
        <v>0</v>
      </c>
      <c r="K92" s="8">
        <v>0</v>
      </c>
      <c r="L92" s="8">
        <v>62.61</v>
      </c>
      <c r="M92" s="8">
        <v>239.64</v>
      </c>
      <c r="N92" s="8">
        <v>37.14</v>
      </c>
      <c r="O92" s="8">
        <v>1.0349999999999999</v>
      </c>
    </row>
    <row r="93" spans="1:15" ht="18.75">
      <c r="A93" s="8">
        <v>145</v>
      </c>
      <c r="B93" s="10" t="s">
        <v>123</v>
      </c>
      <c r="C93" s="11" t="s">
        <v>23</v>
      </c>
      <c r="D93" s="8">
        <v>3.15</v>
      </c>
      <c r="E93" s="8">
        <v>9.6</v>
      </c>
      <c r="F93" s="8">
        <v>27.75</v>
      </c>
      <c r="G93" s="8">
        <v>181.5</v>
      </c>
      <c r="H93" s="8">
        <v>0.15</v>
      </c>
      <c r="I93" s="8">
        <v>25.29</v>
      </c>
      <c r="J93" s="8">
        <v>0.03</v>
      </c>
      <c r="K93" s="8">
        <v>0</v>
      </c>
      <c r="L93" s="8">
        <v>69.489999999999995</v>
      </c>
      <c r="M93" s="8">
        <v>96.7</v>
      </c>
      <c r="N93" s="8">
        <v>34.479999999999997</v>
      </c>
      <c r="O93" s="8">
        <v>1.39</v>
      </c>
    </row>
    <row r="94" spans="1:15" ht="18.75">
      <c r="A94" s="8">
        <v>342</v>
      </c>
      <c r="B94" s="8" t="s">
        <v>55</v>
      </c>
      <c r="C94" s="11" t="s">
        <v>38</v>
      </c>
      <c r="D94" s="8">
        <v>0.2</v>
      </c>
      <c r="E94" s="8">
        <v>0</v>
      </c>
      <c r="F94" s="8">
        <v>35.6</v>
      </c>
      <c r="G94" s="8">
        <v>140</v>
      </c>
      <c r="H94" s="8">
        <v>0.01</v>
      </c>
      <c r="I94" s="8">
        <v>8.91</v>
      </c>
      <c r="J94" s="8">
        <v>0</v>
      </c>
      <c r="K94" s="8">
        <v>0</v>
      </c>
      <c r="L94" s="8">
        <v>8.84</v>
      </c>
      <c r="M94" s="8">
        <v>5.94</v>
      </c>
      <c r="N94" s="8">
        <v>4.8600000000000003</v>
      </c>
      <c r="O94" s="8">
        <v>1.21</v>
      </c>
    </row>
    <row r="95" spans="1:15" ht="18.75">
      <c r="A95" s="8">
        <v>338</v>
      </c>
      <c r="B95" s="8" t="s">
        <v>85</v>
      </c>
      <c r="C95" s="11" t="s">
        <v>40</v>
      </c>
      <c r="D95" s="8">
        <v>0.4</v>
      </c>
      <c r="E95" s="8">
        <v>0</v>
      </c>
      <c r="F95" s="8">
        <v>8.6</v>
      </c>
      <c r="G95" s="8">
        <v>33</v>
      </c>
      <c r="H95" s="8">
        <v>2.5999999999999999E-2</v>
      </c>
      <c r="I95" s="8">
        <v>4.55</v>
      </c>
      <c r="J95" s="8">
        <v>0</v>
      </c>
      <c r="K95" s="8">
        <v>0</v>
      </c>
      <c r="L95" s="8">
        <v>0</v>
      </c>
      <c r="M95" s="8">
        <v>0.11700000000000001</v>
      </c>
      <c r="N95" s="8">
        <v>0</v>
      </c>
      <c r="O95" s="8">
        <v>0</v>
      </c>
    </row>
    <row r="96" spans="1:15" ht="18.75">
      <c r="A96" s="8"/>
      <c r="B96" s="8" t="s">
        <v>28</v>
      </c>
      <c r="C96" s="8" t="s">
        <v>42</v>
      </c>
      <c r="D96" s="8">
        <v>2.2999999999999998</v>
      </c>
      <c r="E96" s="8">
        <v>0.3</v>
      </c>
      <c r="F96" s="8">
        <v>14</v>
      </c>
      <c r="G96" s="8">
        <v>69.3</v>
      </c>
      <c r="H96" s="8">
        <v>0.04</v>
      </c>
      <c r="I96" s="8">
        <v>0</v>
      </c>
      <c r="J96" s="8">
        <v>0</v>
      </c>
      <c r="K96" s="8">
        <v>0</v>
      </c>
      <c r="L96" s="8">
        <v>1.2</v>
      </c>
      <c r="M96" s="8">
        <v>0.2</v>
      </c>
      <c r="N96" s="8">
        <v>0.1</v>
      </c>
      <c r="O96" s="8">
        <v>0.02</v>
      </c>
    </row>
    <row r="97" spans="1:15" ht="18.75">
      <c r="A97" s="8"/>
      <c r="B97" s="8" t="s">
        <v>43</v>
      </c>
      <c r="C97" s="11" t="s">
        <v>44</v>
      </c>
      <c r="D97" s="8">
        <v>1.7</v>
      </c>
      <c r="E97" s="8">
        <v>0.4</v>
      </c>
      <c r="F97" s="8">
        <v>16.010000000000002</v>
      </c>
      <c r="G97" s="8">
        <v>77</v>
      </c>
      <c r="H97" s="8">
        <v>0.03</v>
      </c>
      <c r="I97" s="8">
        <v>0</v>
      </c>
      <c r="J97" s="8">
        <v>0</v>
      </c>
      <c r="K97" s="8">
        <v>0</v>
      </c>
      <c r="L97" s="8">
        <v>8.4</v>
      </c>
      <c r="M97" s="8">
        <v>34.799999999999997</v>
      </c>
      <c r="N97" s="8">
        <v>7.6</v>
      </c>
      <c r="O97" s="8">
        <v>0.8</v>
      </c>
    </row>
    <row r="98" spans="1:15" ht="18.75">
      <c r="A98" s="12"/>
      <c r="B98" s="12" t="s">
        <v>29</v>
      </c>
      <c r="C98" s="13"/>
      <c r="D98" s="12">
        <f t="shared" ref="D98" si="10">SUM(D90:D97)</f>
        <v>30.934999999999999</v>
      </c>
      <c r="E98" s="12">
        <f t="shared" ref="E98:O98" si="11">SUM(E90:E97)</f>
        <v>23.004000000000001</v>
      </c>
      <c r="F98" s="12">
        <f t="shared" si="11"/>
        <v>117.36800000000001</v>
      </c>
      <c r="G98" s="12">
        <f t="shared" si="11"/>
        <v>756.69999999999993</v>
      </c>
      <c r="H98" s="12">
        <f t="shared" si="11"/>
        <v>0.47599999999999998</v>
      </c>
      <c r="I98" s="12">
        <f t="shared" si="11"/>
        <v>65.55</v>
      </c>
      <c r="J98" s="12">
        <f t="shared" si="11"/>
        <v>0.09</v>
      </c>
      <c r="K98" s="12">
        <f t="shared" si="11"/>
        <v>0</v>
      </c>
      <c r="L98" s="12">
        <f t="shared" si="11"/>
        <v>201.82999999999998</v>
      </c>
      <c r="M98" s="12">
        <f t="shared" si="11"/>
        <v>509.55699999999996</v>
      </c>
      <c r="N98" s="12">
        <f t="shared" si="11"/>
        <v>109.61</v>
      </c>
      <c r="O98" s="12">
        <f t="shared" si="11"/>
        <v>6.2849999999999993</v>
      </c>
    </row>
    <row r="99" spans="1:15" ht="18.75">
      <c r="A99" s="14"/>
      <c r="B99" s="14" t="s">
        <v>45</v>
      </c>
      <c r="C99" s="15"/>
      <c r="D99" s="14">
        <f t="shared" ref="D99:O99" si="12">D86+D88+D98</f>
        <v>69.47999999999999</v>
      </c>
      <c r="E99" s="14">
        <f t="shared" si="12"/>
        <v>67.503999999999991</v>
      </c>
      <c r="F99" s="14">
        <f t="shared" si="12"/>
        <v>234.36799999999999</v>
      </c>
      <c r="G99" s="14">
        <f t="shared" si="12"/>
        <v>1750.25</v>
      </c>
      <c r="H99" s="14">
        <f t="shared" si="12"/>
        <v>1.0860000000000001</v>
      </c>
      <c r="I99" s="14">
        <f t="shared" si="12"/>
        <v>69.34</v>
      </c>
      <c r="J99" s="14">
        <f t="shared" si="12"/>
        <v>40.24</v>
      </c>
      <c r="K99" s="14">
        <f t="shared" si="12"/>
        <v>0</v>
      </c>
      <c r="L99" s="14">
        <f t="shared" si="12"/>
        <v>818.69999999999982</v>
      </c>
      <c r="M99" s="14">
        <f t="shared" si="12"/>
        <v>1337.9470000000001</v>
      </c>
      <c r="N99" s="14">
        <f t="shared" si="12"/>
        <v>346.84999999999997</v>
      </c>
      <c r="O99" s="14">
        <f t="shared" si="12"/>
        <v>13.904999999999999</v>
      </c>
    </row>
    <row r="101" spans="1:15" ht="18.75">
      <c r="A101" s="5" t="s">
        <v>75</v>
      </c>
      <c r="B101" s="5"/>
      <c r="C101" s="6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8.75">
      <c r="A102" s="5" t="s">
        <v>1</v>
      </c>
      <c r="B102" s="7"/>
      <c r="C102" s="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8.75" customHeight="1">
      <c r="A103" s="34" t="s">
        <v>127</v>
      </c>
      <c r="B103" s="36" t="s">
        <v>2</v>
      </c>
      <c r="C103" s="38" t="s">
        <v>3</v>
      </c>
      <c r="D103" s="40" t="s">
        <v>9</v>
      </c>
      <c r="E103" s="41"/>
      <c r="F103" s="42"/>
      <c r="G103" s="34" t="s">
        <v>7</v>
      </c>
      <c r="H103" s="43" t="s">
        <v>8</v>
      </c>
      <c r="I103" s="44"/>
      <c r="J103" s="44"/>
      <c r="K103" s="45"/>
      <c r="L103" s="25" t="s">
        <v>14</v>
      </c>
      <c r="M103" s="26"/>
      <c r="N103" s="26"/>
      <c r="O103" s="27"/>
    </row>
    <row r="104" spans="1:15" ht="39" customHeight="1">
      <c r="A104" s="35"/>
      <c r="B104" s="37"/>
      <c r="C104" s="39"/>
      <c r="D104" s="8" t="s">
        <v>4</v>
      </c>
      <c r="E104" s="8" t="s">
        <v>5</v>
      </c>
      <c r="F104" s="8" t="s">
        <v>6</v>
      </c>
      <c r="G104" s="35"/>
      <c r="H104" s="9" t="s">
        <v>10</v>
      </c>
      <c r="I104" s="9" t="s">
        <v>11</v>
      </c>
      <c r="J104" s="9" t="s">
        <v>12</v>
      </c>
      <c r="K104" s="9" t="s">
        <v>13</v>
      </c>
      <c r="L104" s="8" t="s">
        <v>15</v>
      </c>
      <c r="M104" s="8" t="s">
        <v>16</v>
      </c>
      <c r="N104" s="8" t="s">
        <v>17</v>
      </c>
      <c r="O104" s="8" t="s">
        <v>18</v>
      </c>
    </row>
    <row r="105" spans="1:15" ht="18.75">
      <c r="A105" s="28" t="s">
        <v>19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0"/>
    </row>
    <row r="106" spans="1:15" ht="18.75">
      <c r="A106" s="8">
        <v>71</v>
      </c>
      <c r="B106" s="8" t="s">
        <v>31</v>
      </c>
      <c r="C106" s="11" t="s">
        <v>49</v>
      </c>
      <c r="D106" s="8">
        <v>0.4</v>
      </c>
      <c r="E106" s="8">
        <v>0.05</v>
      </c>
      <c r="F106" s="8">
        <v>1.3</v>
      </c>
      <c r="G106" s="8">
        <v>7</v>
      </c>
      <c r="H106" s="8">
        <v>1.2E-2</v>
      </c>
      <c r="I106" s="8">
        <v>6</v>
      </c>
      <c r="J106" s="8">
        <v>0</v>
      </c>
      <c r="K106" s="8">
        <v>0</v>
      </c>
      <c r="L106" s="8">
        <v>13.8</v>
      </c>
      <c r="M106" s="8">
        <v>25.2</v>
      </c>
      <c r="N106" s="8">
        <v>8.4</v>
      </c>
      <c r="O106" s="8">
        <v>0.36</v>
      </c>
    </row>
    <row r="107" spans="1:15" ht="18.75">
      <c r="A107" s="8">
        <v>243</v>
      </c>
      <c r="B107" s="8" t="s">
        <v>71</v>
      </c>
      <c r="C107" s="11" t="s">
        <v>72</v>
      </c>
      <c r="D107" s="8">
        <f>8+0.005</f>
        <v>8.0050000000000008</v>
      </c>
      <c r="E107" s="8">
        <f>11+4.15</f>
        <v>15.15</v>
      </c>
      <c r="F107" s="8">
        <f>0.06+0.03</f>
        <v>0.09</v>
      </c>
      <c r="G107" s="8">
        <f>123+38.5</f>
        <v>161.5</v>
      </c>
      <c r="H107" s="8">
        <v>0.05</v>
      </c>
      <c r="I107" s="8">
        <v>21.5</v>
      </c>
      <c r="J107" s="8">
        <v>0</v>
      </c>
      <c r="K107" s="8">
        <v>0</v>
      </c>
      <c r="L107" s="8">
        <v>81.5</v>
      </c>
      <c r="M107" s="8">
        <v>80.150000000000006</v>
      </c>
      <c r="N107" s="8">
        <v>10.65</v>
      </c>
      <c r="O107" s="8">
        <v>0.45</v>
      </c>
    </row>
    <row r="108" spans="1:15" ht="18.75">
      <c r="A108" s="8">
        <v>311</v>
      </c>
      <c r="B108" s="8" t="s">
        <v>77</v>
      </c>
      <c r="C108" s="11" t="s">
        <v>23</v>
      </c>
      <c r="D108" s="8">
        <v>3.3</v>
      </c>
      <c r="E108" s="8">
        <v>5.25</v>
      </c>
      <c r="F108" s="8">
        <v>19.649999999999999</v>
      </c>
      <c r="G108" s="8">
        <v>144</v>
      </c>
      <c r="H108" s="8">
        <v>0.15</v>
      </c>
      <c r="I108" s="8">
        <v>25.29</v>
      </c>
      <c r="J108" s="8">
        <v>0.03</v>
      </c>
      <c r="K108" s="8">
        <v>0</v>
      </c>
      <c r="L108" s="8">
        <v>69.489999999999995</v>
      </c>
      <c r="M108" s="8">
        <v>96.7</v>
      </c>
      <c r="N108" s="8">
        <v>34.479999999999997</v>
      </c>
      <c r="O108" s="8">
        <v>1.39</v>
      </c>
    </row>
    <row r="109" spans="1:15" ht="18.75">
      <c r="A109" s="8">
        <v>376</v>
      </c>
      <c r="B109" s="8" t="s">
        <v>24</v>
      </c>
      <c r="C109" s="11" t="s">
        <v>25</v>
      </c>
      <c r="D109" s="8">
        <v>0.2</v>
      </c>
      <c r="E109" s="8">
        <v>0</v>
      </c>
      <c r="F109" s="8">
        <v>15</v>
      </c>
      <c r="G109" s="8">
        <v>58</v>
      </c>
      <c r="H109" s="8">
        <v>0</v>
      </c>
      <c r="I109" s="8">
        <v>2.9</v>
      </c>
      <c r="J109" s="8">
        <v>0</v>
      </c>
      <c r="K109" s="8">
        <v>0</v>
      </c>
      <c r="L109" s="8">
        <v>8.0500000000000007</v>
      </c>
      <c r="M109" s="8">
        <v>9.7799999999999994</v>
      </c>
      <c r="N109" s="8">
        <v>5.24</v>
      </c>
      <c r="O109" s="8">
        <v>0.9</v>
      </c>
    </row>
    <row r="110" spans="1:15" ht="18.75">
      <c r="A110" s="8">
        <v>386</v>
      </c>
      <c r="B110" s="8" t="s">
        <v>100</v>
      </c>
      <c r="C110" s="11" t="s">
        <v>38</v>
      </c>
      <c r="D110" s="8">
        <v>5.6</v>
      </c>
      <c r="E110" s="8">
        <v>6.4</v>
      </c>
      <c r="F110" s="8">
        <v>7.6</v>
      </c>
      <c r="G110" s="8">
        <v>115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</row>
    <row r="111" spans="1:15" ht="18.75">
      <c r="A111" s="8"/>
      <c r="B111" s="8" t="s">
        <v>28</v>
      </c>
      <c r="C111" s="8" t="s">
        <v>42</v>
      </c>
      <c r="D111" s="8">
        <v>2.2999999999999998</v>
      </c>
      <c r="E111" s="8">
        <v>0.3</v>
      </c>
      <c r="F111" s="8">
        <v>14</v>
      </c>
      <c r="G111" s="8">
        <v>69.3</v>
      </c>
      <c r="H111" s="8">
        <v>0.04</v>
      </c>
      <c r="I111" s="8">
        <v>0</v>
      </c>
      <c r="J111" s="8">
        <v>0</v>
      </c>
      <c r="K111" s="8">
        <v>0</v>
      </c>
      <c r="L111" s="8">
        <v>1.2</v>
      </c>
      <c r="M111" s="8">
        <v>0.2</v>
      </c>
      <c r="N111" s="8">
        <v>0.1</v>
      </c>
      <c r="O111" s="8">
        <v>0.02</v>
      </c>
    </row>
    <row r="112" spans="1:15" ht="18.75">
      <c r="A112" s="12"/>
      <c r="B112" s="12" t="s">
        <v>29</v>
      </c>
      <c r="C112" s="13"/>
      <c r="D112" s="12">
        <f>SUM(D106:D111)</f>
        <v>19.805000000000003</v>
      </c>
      <c r="E112" s="12">
        <f t="shared" ref="E112:O112" si="13">SUM(E106:E111)</f>
        <v>27.150000000000002</v>
      </c>
      <c r="F112" s="12">
        <f t="shared" si="13"/>
        <v>57.64</v>
      </c>
      <c r="G112" s="12">
        <f t="shared" si="13"/>
        <v>554.79999999999995</v>
      </c>
      <c r="H112" s="12">
        <f t="shared" si="13"/>
        <v>0.252</v>
      </c>
      <c r="I112" s="12">
        <f t="shared" si="13"/>
        <v>55.69</v>
      </c>
      <c r="J112" s="12">
        <f t="shared" si="13"/>
        <v>0.03</v>
      </c>
      <c r="K112" s="12">
        <f t="shared" si="13"/>
        <v>0</v>
      </c>
      <c r="L112" s="12">
        <f t="shared" si="13"/>
        <v>174.04</v>
      </c>
      <c r="M112" s="12">
        <f t="shared" si="13"/>
        <v>212.03</v>
      </c>
      <c r="N112" s="12">
        <f t="shared" si="13"/>
        <v>58.870000000000005</v>
      </c>
      <c r="O112" s="12">
        <f t="shared" si="13"/>
        <v>3.12</v>
      </c>
    </row>
    <row r="113" spans="1:15" ht="18.7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/>
    </row>
    <row r="114" spans="1:15" ht="18.75">
      <c r="A114" s="8">
        <v>389</v>
      </c>
      <c r="B114" s="8" t="s">
        <v>41</v>
      </c>
      <c r="C114" s="11" t="s">
        <v>38</v>
      </c>
      <c r="D114" s="8">
        <v>1.2</v>
      </c>
      <c r="E114" s="8">
        <v>0</v>
      </c>
      <c r="F114" s="8">
        <v>21.2</v>
      </c>
      <c r="G114" s="8">
        <v>88</v>
      </c>
      <c r="H114" s="8">
        <v>0.02</v>
      </c>
      <c r="I114" s="8">
        <v>4</v>
      </c>
      <c r="J114" s="8">
        <v>0</v>
      </c>
      <c r="K114" s="8">
        <v>0</v>
      </c>
      <c r="L114" s="8">
        <v>14</v>
      </c>
      <c r="M114" s="8">
        <v>14</v>
      </c>
      <c r="N114" s="8">
        <v>8</v>
      </c>
      <c r="O114" s="8">
        <v>2.8</v>
      </c>
    </row>
    <row r="115" spans="1:15" ht="18.75">
      <c r="A115" s="28" t="s">
        <v>30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30"/>
    </row>
    <row r="116" spans="1:15" ht="18.75">
      <c r="A116" s="8">
        <v>45</v>
      </c>
      <c r="B116" s="8" t="s">
        <v>48</v>
      </c>
      <c r="C116" s="11" t="s">
        <v>49</v>
      </c>
      <c r="D116" s="8">
        <v>0.7</v>
      </c>
      <c r="E116" s="8">
        <v>2.5499999999999998</v>
      </c>
      <c r="F116" s="8">
        <v>4.45</v>
      </c>
      <c r="G116" s="8">
        <v>44</v>
      </c>
      <c r="H116" s="8">
        <v>0.01</v>
      </c>
      <c r="I116" s="8">
        <v>17.5</v>
      </c>
      <c r="J116" s="8"/>
      <c r="K116" s="8"/>
      <c r="L116" s="8">
        <v>30.97</v>
      </c>
      <c r="M116" s="8">
        <v>16.22</v>
      </c>
      <c r="N116" s="8">
        <v>8.7799999999999994</v>
      </c>
      <c r="O116" s="8">
        <v>0.37</v>
      </c>
    </row>
    <row r="117" spans="1:15" ht="18.75">
      <c r="A117" s="8">
        <v>102</v>
      </c>
      <c r="B117" s="8" t="s">
        <v>80</v>
      </c>
      <c r="C117" s="11" t="s">
        <v>33</v>
      </c>
      <c r="D117" s="8">
        <f>7.6+4.2</f>
        <v>11.8</v>
      </c>
      <c r="E117" s="8">
        <f>5.7+2.1</f>
        <v>7.8000000000000007</v>
      </c>
      <c r="F117" s="8">
        <f>20+0.1</f>
        <v>20.100000000000001</v>
      </c>
      <c r="G117" s="8">
        <f>163+27</f>
        <v>190</v>
      </c>
      <c r="H117" s="8">
        <v>0.23</v>
      </c>
      <c r="I117" s="8">
        <v>15.25</v>
      </c>
      <c r="J117" s="8">
        <v>0.02</v>
      </c>
      <c r="K117" s="8">
        <v>0</v>
      </c>
      <c r="L117" s="8">
        <v>43.84</v>
      </c>
      <c r="M117" s="8">
        <v>109.42</v>
      </c>
      <c r="N117" s="8">
        <v>40.299999999999997</v>
      </c>
      <c r="O117" s="8">
        <v>2.02</v>
      </c>
    </row>
    <row r="118" spans="1:15" ht="18.75">
      <c r="A118" s="8">
        <v>278</v>
      </c>
      <c r="B118" s="10" t="s">
        <v>81</v>
      </c>
      <c r="C118" s="11" t="s">
        <v>82</v>
      </c>
      <c r="D118" s="8">
        <f>5.52+1.3</f>
        <v>6.8199999999999994</v>
      </c>
      <c r="E118" s="8">
        <f>10.86+4.8</f>
        <v>15.66</v>
      </c>
      <c r="F118" s="8">
        <f>6+4.7</f>
        <v>10.7</v>
      </c>
      <c r="G118" s="8">
        <f>144+70</f>
        <v>214</v>
      </c>
      <c r="H118" s="8">
        <v>0.1</v>
      </c>
      <c r="I118" s="8">
        <v>8.1999999999999993</v>
      </c>
      <c r="J118" s="8">
        <v>0.01</v>
      </c>
      <c r="K118" s="8">
        <v>0</v>
      </c>
      <c r="L118" s="8">
        <v>49.53</v>
      </c>
      <c r="M118" s="8">
        <v>131.22999999999999</v>
      </c>
      <c r="N118" s="8">
        <v>44.87</v>
      </c>
      <c r="O118" s="8">
        <v>1.51</v>
      </c>
    </row>
    <row r="119" spans="1:15" ht="18.75">
      <c r="A119" s="8">
        <v>309</v>
      </c>
      <c r="B119" s="8" t="s">
        <v>22</v>
      </c>
      <c r="C119" s="11" t="s">
        <v>23</v>
      </c>
      <c r="D119" s="8">
        <v>6.6</v>
      </c>
      <c r="E119" s="8">
        <v>9.15</v>
      </c>
      <c r="F119" s="8">
        <v>34.200000000000003</v>
      </c>
      <c r="G119" s="8">
        <v>244.5</v>
      </c>
      <c r="H119" s="8">
        <v>0.12</v>
      </c>
      <c r="I119" s="8">
        <v>0</v>
      </c>
      <c r="J119" s="8">
        <v>0.03</v>
      </c>
      <c r="K119" s="8">
        <v>0</v>
      </c>
      <c r="L119" s="8">
        <v>40.950000000000003</v>
      </c>
      <c r="M119" s="8">
        <v>60.06</v>
      </c>
      <c r="N119" s="8">
        <v>24.58</v>
      </c>
      <c r="O119" s="8">
        <v>0.99</v>
      </c>
    </row>
    <row r="120" spans="1:15" ht="18.75">
      <c r="A120" s="8">
        <v>346</v>
      </c>
      <c r="B120" s="8" t="s">
        <v>84</v>
      </c>
      <c r="C120" s="11" t="s">
        <v>38</v>
      </c>
      <c r="D120" s="8">
        <v>0.6</v>
      </c>
      <c r="E120" s="8">
        <v>0</v>
      </c>
      <c r="F120" s="8">
        <v>45.8</v>
      </c>
      <c r="G120" s="8">
        <v>182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</row>
    <row r="121" spans="1:15" ht="18.75">
      <c r="A121" s="8">
        <v>338</v>
      </c>
      <c r="B121" s="8" t="s">
        <v>66</v>
      </c>
      <c r="C121" s="11" t="s">
        <v>38</v>
      </c>
      <c r="D121" s="8">
        <v>3</v>
      </c>
      <c r="E121" s="8">
        <v>1</v>
      </c>
      <c r="F121" s="8">
        <v>42</v>
      </c>
      <c r="G121" s="8">
        <v>192</v>
      </c>
      <c r="H121" s="8">
        <v>0.08</v>
      </c>
      <c r="I121" s="8">
        <v>20</v>
      </c>
      <c r="J121" s="8">
        <v>0.24</v>
      </c>
      <c r="K121" s="8">
        <v>0.8</v>
      </c>
      <c r="L121" s="8">
        <v>16</v>
      </c>
      <c r="M121" s="8">
        <v>56</v>
      </c>
      <c r="N121" s="8">
        <v>84</v>
      </c>
      <c r="O121" s="8">
        <v>1.2</v>
      </c>
    </row>
    <row r="122" spans="1:15" ht="18.75">
      <c r="A122" s="8"/>
      <c r="B122" s="8" t="s">
        <v>28</v>
      </c>
      <c r="C122" s="8" t="s">
        <v>42</v>
      </c>
      <c r="D122" s="8">
        <v>2.2999999999999998</v>
      </c>
      <c r="E122" s="8">
        <v>0.3</v>
      </c>
      <c r="F122" s="8">
        <v>14</v>
      </c>
      <c r="G122" s="8">
        <v>69.3</v>
      </c>
      <c r="H122" s="8">
        <v>0.04</v>
      </c>
      <c r="I122" s="8">
        <v>0</v>
      </c>
      <c r="J122" s="8">
        <v>0</v>
      </c>
      <c r="K122" s="8">
        <v>0</v>
      </c>
      <c r="L122" s="8">
        <v>1.2</v>
      </c>
      <c r="M122" s="8">
        <v>0.2</v>
      </c>
      <c r="N122" s="8">
        <v>0.1</v>
      </c>
      <c r="O122" s="8">
        <v>0.02</v>
      </c>
    </row>
    <row r="123" spans="1:15" ht="18.75">
      <c r="A123" s="8"/>
      <c r="B123" s="8" t="s">
        <v>43</v>
      </c>
      <c r="C123" s="11" t="s">
        <v>44</v>
      </c>
      <c r="D123" s="8">
        <v>1.7</v>
      </c>
      <c r="E123" s="8">
        <v>0.4</v>
      </c>
      <c r="F123" s="8">
        <v>16.010000000000002</v>
      </c>
      <c r="G123" s="8">
        <v>77</v>
      </c>
      <c r="H123" s="8">
        <v>0.03</v>
      </c>
      <c r="I123" s="8">
        <v>0</v>
      </c>
      <c r="J123" s="8">
        <v>0</v>
      </c>
      <c r="K123" s="8">
        <v>0</v>
      </c>
      <c r="L123" s="8">
        <v>8.4</v>
      </c>
      <c r="M123" s="8">
        <v>34.799999999999997</v>
      </c>
      <c r="N123" s="8">
        <v>7.6</v>
      </c>
      <c r="O123" s="8">
        <v>0.8</v>
      </c>
    </row>
    <row r="124" spans="1:15" ht="18.75">
      <c r="A124" s="12"/>
      <c r="B124" s="12" t="s">
        <v>29</v>
      </c>
      <c r="C124" s="13"/>
      <c r="D124" s="12">
        <f t="shared" ref="D124:O124" si="14">SUM(D116:D123)</f>
        <v>33.520000000000003</v>
      </c>
      <c r="E124" s="12">
        <f t="shared" si="14"/>
        <v>36.86</v>
      </c>
      <c r="F124" s="12">
        <f t="shared" si="14"/>
        <v>187.26</v>
      </c>
      <c r="G124" s="12">
        <f t="shared" si="14"/>
        <v>1212.8</v>
      </c>
      <c r="H124" s="12">
        <f t="shared" si="14"/>
        <v>0.6100000000000001</v>
      </c>
      <c r="I124" s="12">
        <f t="shared" si="14"/>
        <v>60.95</v>
      </c>
      <c r="J124" s="12">
        <f t="shared" si="14"/>
        <v>0.3</v>
      </c>
      <c r="K124" s="12">
        <f t="shared" si="14"/>
        <v>0.8</v>
      </c>
      <c r="L124" s="12">
        <f t="shared" si="14"/>
        <v>190.89000000000001</v>
      </c>
      <c r="M124" s="12">
        <f t="shared" si="14"/>
        <v>407.93</v>
      </c>
      <c r="N124" s="12">
        <f t="shared" si="14"/>
        <v>210.22999999999996</v>
      </c>
      <c r="O124" s="12">
        <f t="shared" si="14"/>
        <v>6.91</v>
      </c>
    </row>
    <row r="125" spans="1:15" ht="18.75">
      <c r="A125" s="14"/>
      <c r="B125" s="14" t="s">
        <v>45</v>
      </c>
      <c r="C125" s="15"/>
      <c r="D125" s="14">
        <f t="shared" ref="D125:O125" si="15">D112+D114+D124</f>
        <v>54.525000000000006</v>
      </c>
      <c r="E125" s="14">
        <f t="shared" si="15"/>
        <v>64.010000000000005</v>
      </c>
      <c r="F125" s="14">
        <f t="shared" si="15"/>
        <v>266.10000000000002</v>
      </c>
      <c r="G125" s="14">
        <f t="shared" si="15"/>
        <v>1855.6</v>
      </c>
      <c r="H125" s="14">
        <f t="shared" si="15"/>
        <v>0.88200000000000012</v>
      </c>
      <c r="I125" s="14">
        <f t="shared" si="15"/>
        <v>120.64</v>
      </c>
      <c r="J125" s="14">
        <f t="shared" si="15"/>
        <v>0.32999999999999996</v>
      </c>
      <c r="K125" s="14">
        <f t="shared" si="15"/>
        <v>0.8</v>
      </c>
      <c r="L125" s="14">
        <f t="shared" si="15"/>
        <v>378.93</v>
      </c>
      <c r="M125" s="14">
        <f t="shared" si="15"/>
        <v>633.96</v>
      </c>
      <c r="N125" s="14">
        <f t="shared" si="15"/>
        <v>277.09999999999997</v>
      </c>
      <c r="O125" s="14">
        <f t="shared" si="15"/>
        <v>12.83</v>
      </c>
    </row>
    <row r="127" spans="1:15" ht="18.75">
      <c r="A127" s="5" t="s">
        <v>0</v>
      </c>
      <c r="B127" s="5"/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8.75">
      <c r="A128" s="5" t="s">
        <v>86</v>
      </c>
      <c r="B128" s="7"/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8.75" customHeight="1">
      <c r="A129" s="34" t="s">
        <v>127</v>
      </c>
      <c r="B129" s="36" t="s">
        <v>2</v>
      </c>
      <c r="C129" s="38" t="s">
        <v>3</v>
      </c>
      <c r="D129" s="40" t="s">
        <v>9</v>
      </c>
      <c r="E129" s="41"/>
      <c r="F129" s="42"/>
      <c r="G129" s="34" t="s">
        <v>7</v>
      </c>
      <c r="H129" s="43" t="s">
        <v>8</v>
      </c>
      <c r="I129" s="44"/>
      <c r="J129" s="44"/>
      <c r="K129" s="45"/>
      <c r="L129" s="25" t="s">
        <v>14</v>
      </c>
      <c r="M129" s="26"/>
      <c r="N129" s="26"/>
      <c r="O129" s="27"/>
    </row>
    <row r="130" spans="1:15" ht="42" customHeight="1">
      <c r="A130" s="35"/>
      <c r="B130" s="37"/>
      <c r="C130" s="39"/>
      <c r="D130" s="8" t="s">
        <v>4</v>
      </c>
      <c r="E130" s="8" t="s">
        <v>5</v>
      </c>
      <c r="F130" s="8" t="s">
        <v>6</v>
      </c>
      <c r="G130" s="35"/>
      <c r="H130" s="9" t="s">
        <v>10</v>
      </c>
      <c r="I130" s="9" t="s">
        <v>11</v>
      </c>
      <c r="J130" s="9" t="s">
        <v>12</v>
      </c>
      <c r="K130" s="9" t="s">
        <v>13</v>
      </c>
      <c r="L130" s="8" t="s">
        <v>15</v>
      </c>
      <c r="M130" s="8" t="s">
        <v>16</v>
      </c>
      <c r="N130" s="8" t="s">
        <v>17</v>
      </c>
      <c r="O130" s="8" t="s">
        <v>18</v>
      </c>
    </row>
    <row r="131" spans="1:15" ht="18.75">
      <c r="A131" s="28" t="s">
        <v>19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30"/>
    </row>
    <row r="132" spans="1:15" ht="18.75">
      <c r="A132" s="8">
        <v>268</v>
      </c>
      <c r="B132" s="8" t="s">
        <v>87</v>
      </c>
      <c r="C132" s="11" t="s">
        <v>21</v>
      </c>
      <c r="D132" s="8">
        <f>11.925+0.005</f>
        <v>11.930000000000001</v>
      </c>
      <c r="E132" s="8">
        <f>12.8+4.15</f>
        <v>16.950000000000003</v>
      </c>
      <c r="F132" s="8">
        <f>12+0.03</f>
        <v>12.03</v>
      </c>
      <c r="G132" s="8">
        <f>195.75+38.5</f>
        <v>234.25</v>
      </c>
      <c r="H132" s="8">
        <v>0.04</v>
      </c>
      <c r="I132" s="8">
        <v>0</v>
      </c>
      <c r="J132" s="8">
        <v>0.01</v>
      </c>
      <c r="K132" s="8">
        <v>0</v>
      </c>
      <c r="L132" s="8">
        <v>9.06</v>
      </c>
      <c r="M132" s="8">
        <v>74.73</v>
      </c>
      <c r="N132" s="8">
        <v>15.06</v>
      </c>
      <c r="O132" s="8">
        <v>0.77</v>
      </c>
    </row>
    <row r="133" spans="1:15" ht="18.75" customHeight="1">
      <c r="A133" s="8">
        <v>302</v>
      </c>
      <c r="B133" s="8" t="s">
        <v>83</v>
      </c>
      <c r="C133" s="11" t="s">
        <v>23</v>
      </c>
      <c r="D133" s="8">
        <v>8.4</v>
      </c>
      <c r="E133" s="8">
        <v>10.8</v>
      </c>
      <c r="F133" s="8">
        <v>41.25</v>
      </c>
      <c r="G133" s="8">
        <v>303</v>
      </c>
      <c r="H133" s="8">
        <v>0.28000000000000003</v>
      </c>
      <c r="I133" s="8">
        <v>0</v>
      </c>
      <c r="J133" s="8">
        <v>0.03</v>
      </c>
      <c r="K133" s="8">
        <v>0</v>
      </c>
      <c r="L133" s="8">
        <v>17.23</v>
      </c>
      <c r="M133" s="8">
        <v>207.46</v>
      </c>
      <c r="N133" s="8">
        <v>138.75</v>
      </c>
      <c r="O133" s="8">
        <v>4.6500000000000004</v>
      </c>
    </row>
    <row r="134" spans="1:15" ht="18.75">
      <c r="A134" s="8">
        <v>377</v>
      </c>
      <c r="B134" s="8" t="s">
        <v>78</v>
      </c>
      <c r="C134" s="11" t="s">
        <v>79</v>
      </c>
      <c r="D134" s="8">
        <v>0.26</v>
      </c>
      <c r="E134" s="8">
        <v>0.05</v>
      </c>
      <c r="F134" s="8">
        <v>15.22</v>
      </c>
      <c r="G134" s="8">
        <v>59</v>
      </c>
      <c r="H134" s="8">
        <v>0</v>
      </c>
      <c r="I134" s="8">
        <v>2.9</v>
      </c>
      <c r="J134" s="8">
        <v>0</v>
      </c>
      <c r="K134" s="8">
        <v>0</v>
      </c>
      <c r="L134" s="8">
        <v>8.0500000000000007</v>
      </c>
      <c r="M134" s="8">
        <v>9.7799999999999994</v>
      </c>
      <c r="N134" s="8">
        <v>5.24</v>
      </c>
      <c r="O134" s="8">
        <v>0.9</v>
      </c>
    </row>
    <row r="135" spans="1:15" ht="18.75">
      <c r="A135" s="8">
        <v>1</v>
      </c>
      <c r="B135" s="8" t="s">
        <v>121</v>
      </c>
      <c r="C135" s="11" t="s">
        <v>122</v>
      </c>
      <c r="D135" s="8">
        <v>2.36</v>
      </c>
      <c r="E135" s="8">
        <v>7.49</v>
      </c>
      <c r="F135" s="8">
        <v>14.89</v>
      </c>
      <c r="G135" s="8">
        <v>136</v>
      </c>
      <c r="H135" s="8">
        <v>3.4000000000000002E-2</v>
      </c>
      <c r="I135" s="8">
        <v>0</v>
      </c>
      <c r="J135" s="8">
        <v>40</v>
      </c>
      <c r="K135" s="8">
        <v>0</v>
      </c>
      <c r="L135" s="8">
        <v>8.4</v>
      </c>
      <c r="M135" s="8">
        <v>22.5</v>
      </c>
      <c r="N135" s="8">
        <v>4.2</v>
      </c>
      <c r="O135" s="8">
        <v>0.35</v>
      </c>
    </row>
    <row r="136" spans="1:15" ht="18.75">
      <c r="A136" s="8"/>
      <c r="B136" s="8" t="s">
        <v>28</v>
      </c>
      <c r="C136" s="8" t="s">
        <v>42</v>
      </c>
      <c r="D136" s="8">
        <v>2.2999999999999998</v>
      </c>
      <c r="E136" s="8">
        <v>0.3</v>
      </c>
      <c r="F136" s="8">
        <v>14</v>
      </c>
      <c r="G136" s="8">
        <v>69.3</v>
      </c>
      <c r="H136" s="8">
        <v>0.04</v>
      </c>
      <c r="I136" s="8">
        <v>0</v>
      </c>
      <c r="J136" s="8">
        <v>0</v>
      </c>
      <c r="K136" s="8">
        <v>0</v>
      </c>
      <c r="L136" s="8">
        <v>1.2</v>
      </c>
      <c r="M136" s="8">
        <v>0.2</v>
      </c>
      <c r="N136" s="8">
        <v>0.1</v>
      </c>
      <c r="O136" s="8">
        <v>0.02</v>
      </c>
    </row>
    <row r="137" spans="1:15" ht="18.75">
      <c r="A137" s="12"/>
      <c r="B137" s="12" t="s">
        <v>29</v>
      </c>
      <c r="C137" s="13"/>
      <c r="D137" s="12">
        <f t="shared" ref="D137:O137" si="16">SUM(D132:D136)</f>
        <v>25.250000000000004</v>
      </c>
      <c r="E137" s="12">
        <f t="shared" si="16"/>
        <v>35.590000000000003</v>
      </c>
      <c r="F137" s="12">
        <f t="shared" si="16"/>
        <v>97.39</v>
      </c>
      <c r="G137" s="12">
        <f t="shared" si="16"/>
        <v>801.55</v>
      </c>
      <c r="H137" s="12">
        <f t="shared" si="16"/>
        <v>0.39399999999999996</v>
      </c>
      <c r="I137" s="12">
        <f t="shared" si="16"/>
        <v>2.9</v>
      </c>
      <c r="J137" s="12">
        <f t="shared" si="16"/>
        <v>40.04</v>
      </c>
      <c r="K137" s="12">
        <f t="shared" si="16"/>
        <v>0</v>
      </c>
      <c r="L137" s="12">
        <f t="shared" si="16"/>
        <v>43.940000000000005</v>
      </c>
      <c r="M137" s="12">
        <f t="shared" si="16"/>
        <v>314.66999999999996</v>
      </c>
      <c r="N137" s="12">
        <f t="shared" si="16"/>
        <v>163.35</v>
      </c>
      <c r="O137" s="12">
        <f t="shared" si="16"/>
        <v>6.6899999999999995</v>
      </c>
    </row>
    <row r="138" spans="1:15" ht="18.75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/>
    </row>
    <row r="139" spans="1:15" ht="18.75">
      <c r="A139" s="8">
        <v>389</v>
      </c>
      <c r="B139" s="8" t="s">
        <v>106</v>
      </c>
      <c r="C139" s="11" t="s">
        <v>38</v>
      </c>
      <c r="D139" s="8">
        <v>1.2</v>
      </c>
      <c r="E139" s="8">
        <v>0</v>
      </c>
      <c r="F139" s="8">
        <v>21.2</v>
      </c>
      <c r="G139" s="8">
        <v>88</v>
      </c>
      <c r="H139" s="8">
        <v>0.02</v>
      </c>
      <c r="I139" s="8">
        <v>4</v>
      </c>
      <c r="J139" s="8">
        <v>0</v>
      </c>
      <c r="K139" s="8">
        <v>0</v>
      </c>
      <c r="L139" s="8">
        <v>14</v>
      </c>
      <c r="M139" s="8">
        <v>14</v>
      </c>
      <c r="N139" s="8">
        <v>8</v>
      </c>
      <c r="O139" s="8">
        <v>2.8</v>
      </c>
    </row>
    <row r="140" spans="1:15" ht="18.75">
      <c r="A140" s="28" t="s">
        <v>30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30"/>
    </row>
    <row r="141" spans="1:15" ht="18.75">
      <c r="A141" s="8">
        <v>71</v>
      </c>
      <c r="B141" s="8" t="s">
        <v>74</v>
      </c>
      <c r="C141" s="11" t="s">
        <v>49</v>
      </c>
      <c r="D141" s="8">
        <v>0.55000000000000004</v>
      </c>
      <c r="E141" s="8">
        <v>0.1</v>
      </c>
      <c r="F141" s="8">
        <v>1.9</v>
      </c>
      <c r="G141" s="8">
        <v>12</v>
      </c>
      <c r="H141" s="8">
        <v>0.03</v>
      </c>
      <c r="I141" s="8">
        <v>12.5</v>
      </c>
      <c r="J141" s="8">
        <v>0</v>
      </c>
      <c r="K141" s="8">
        <v>0</v>
      </c>
      <c r="L141" s="8">
        <v>7</v>
      </c>
      <c r="M141" s="8">
        <v>13</v>
      </c>
      <c r="N141" s="8">
        <v>10</v>
      </c>
      <c r="O141" s="8">
        <v>0.45</v>
      </c>
    </row>
    <row r="142" spans="1:15" ht="18.75">
      <c r="A142" s="8">
        <v>96</v>
      </c>
      <c r="B142" s="8" t="s">
        <v>62</v>
      </c>
      <c r="C142" s="11" t="s">
        <v>33</v>
      </c>
      <c r="D142" s="8">
        <f>4.2</f>
        <v>4.2</v>
      </c>
      <c r="E142" s="8">
        <f>4.5+4.1</f>
        <v>8.6</v>
      </c>
      <c r="F142" s="8">
        <f>20.1+0.1</f>
        <v>20.200000000000003</v>
      </c>
      <c r="G142" s="8">
        <f>135+27</f>
        <v>162</v>
      </c>
      <c r="H142" s="8">
        <v>0.11</v>
      </c>
      <c r="I142" s="8">
        <v>17.29</v>
      </c>
      <c r="J142" s="8">
        <v>0.04</v>
      </c>
      <c r="K142" s="8">
        <v>0</v>
      </c>
      <c r="L142" s="8">
        <v>27.58</v>
      </c>
      <c r="M142" s="8">
        <v>97.35</v>
      </c>
      <c r="N142" s="8">
        <v>30.56</v>
      </c>
      <c r="O142" s="8">
        <v>1.22</v>
      </c>
    </row>
    <row r="143" spans="1:15" ht="18.75">
      <c r="A143" s="8">
        <v>260</v>
      </c>
      <c r="B143" s="10" t="s">
        <v>63</v>
      </c>
      <c r="C143" s="11" t="s">
        <v>64</v>
      </c>
      <c r="D143" s="8">
        <v>13.9</v>
      </c>
      <c r="E143" s="8">
        <v>6.5</v>
      </c>
      <c r="F143" s="8">
        <v>4</v>
      </c>
      <c r="G143" s="8">
        <v>132</v>
      </c>
      <c r="H143" s="8">
        <v>0.1</v>
      </c>
      <c r="I143" s="8">
        <v>3.12</v>
      </c>
      <c r="J143" s="8">
        <v>0.02</v>
      </c>
      <c r="K143" s="8">
        <v>0</v>
      </c>
      <c r="L143" s="8">
        <v>16.93</v>
      </c>
      <c r="M143" s="8">
        <v>178.64</v>
      </c>
      <c r="N143" s="8">
        <v>25.65</v>
      </c>
      <c r="O143" s="8">
        <v>8.85</v>
      </c>
    </row>
    <row r="144" spans="1:15" ht="18.75">
      <c r="A144" s="8">
        <v>304</v>
      </c>
      <c r="B144" s="8" t="s">
        <v>36</v>
      </c>
      <c r="C144" s="11" t="s">
        <v>23</v>
      </c>
      <c r="D144" s="8">
        <v>3.81</v>
      </c>
      <c r="E144" s="8">
        <v>6.11</v>
      </c>
      <c r="F144" s="8">
        <v>38.61</v>
      </c>
      <c r="G144" s="8">
        <v>228</v>
      </c>
      <c r="H144" s="8">
        <v>0.03</v>
      </c>
      <c r="I144" s="8">
        <v>0</v>
      </c>
      <c r="J144" s="8">
        <v>0.03</v>
      </c>
      <c r="K144" s="8">
        <v>0</v>
      </c>
      <c r="L144" s="8">
        <v>32.729999999999997</v>
      </c>
      <c r="M144" s="8">
        <v>82.27</v>
      </c>
      <c r="N144" s="8">
        <v>28.66</v>
      </c>
      <c r="O144" s="8">
        <v>0.76</v>
      </c>
    </row>
    <row r="145" spans="1:15" ht="18.75">
      <c r="A145" s="8">
        <v>348</v>
      </c>
      <c r="B145" s="8" t="s">
        <v>89</v>
      </c>
      <c r="C145" s="11" t="s">
        <v>38</v>
      </c>
      <c r="D145" s="8">
        <v>1.2</v>
      </c>
      <c r="E145" s="8">
        <v>0</v>
      </c>
      <c r="F145" s="8">
        <v>31.6</v>
      </c>
      <c r="G145" s="8">
        <v>126</v>
      </c>
      <c r="H145" s="8">
        <v>0.02</v>
      </c>
      <c r="I145" s="8">
        <v>1</v>
      </c>
      <c r="J145" s="8">
        <v>0</v>
      </c>
      <c r="K145" s="8">
        <v>0</v>
      </c>
      <c r="L145" s="8">
        <v>40.200000000000003</v>
      </c>
      <c r="M145" s="8">
        <v>36.5</v>
      </c>
      <c r="N145" s="8">
        <v>26.25</v>
      </c>
      <c r="O145" s="8">
        <v>0.83</v>
      </c>
    </row>
    <row r="146" spans="1:15" ht="18.75">
      <c r="A146" s="8">
        <v>338</v>
      </c>
      <c r="B146" s="8" t="s">
        <v>113</v>
      </c>
      <c r="C146" s="11" t="s">
        <v>40</v>
      </c>
      <c r="D146" s="8">
        <v>0.4</v>
      </c>
      <c r="E146" s="8">
        <v>0</v>
      </c>
      <c r="F146" s="8">
        <v>8.6</v>
      </c>
      <c r="G146" s="8">
        <v>33</v>
      </c>
      <c r="H146" s="8">
        <v>2.5999999999999999E-2</v>
      </c>
      <c r="I146" s="8">
        <v>4.55</v>
      </c>
      <c r="J146" s="8">
        <v>0</v>
      </c>
      <c r="K146" s="8">
        <v>0</v>
      </c>
      <c r="L146" s="8">
        <v>0</v>
      </c>
      <c r="M146" s="8">
        <v>0.11700000000000001</v>
      </c>
      <c r="N146" s="8">
        <v>0</v>
      </c>
      <c r="O146" s="8">
        <v>0</v>
      </c>
    </row>
    <row r="147" spans="1:15" ht="18.75">
      <c r="A147" s="8"/>
      <c r="B147" s="8" t="s">
        <v>28</v>
      </c>
      <c r="C147" s="8" t="s">
        <v>42</v>
      </c>
      <c r="D147" s="8">
        <v>2.2999999999999998</v>
      </c>
      <c r="E147" s="8">
        <v>0.3</v>
      </c>
      <c r="F147" s="8">
        <v>14</v>
      </c>
      <c r="G147" s="8">
        <v>69.3</v>
      </c>
      <c r="H147" s="8">
        <v>0.04</v>
      </c>
      <c r="I147" s="8">
        <v>0</v>
      </c>
      <c r="J147" s="8">
        <v>0</v>
      </c>
      <c r="K147" s="8">
        <v>0</v>
      </c>
      <c r="L147" s="8">
        <v>1.2</v>
      </c>
      <c r="M147" s="8">
        <v>0.2</v>
      </c>
      <c r="N147" s="8">
        <v>0.1</v>
      </c>
      <c r="O147" s="8">
        <v>0.02</v>
      </c>
    </row>
    <row r="148" spans="1:15" ht="18.75">
      <c r="A148" s="8"/>
      <c r="B148" s="8" t="s">
        <v>43</v>
      </c>
      <c r="C148" s="11" t="s">
        <v>44</v>
      </c>
      <c r="D148" s="8">
        <v>1.7</v>
      </c>
      <c r="E148" s="8">
        <v>0.4</v>
      </c>
      <c r="F148" s="8">
        <v>16.010000000000002</v>
      </c>
      <c r="G148" s="8">
        <v>77</v>
      </c>
      <c r="H148" s="8">
        <v>0.03</v>
      </c>
      <c r="I148" s="8">
        <v>0</v>
      </c>
      <c r="J148" s="8">
        <v>0</v>
      </c>
      <c r="K148" s="8">
        <v>0</v>
      </c>
      <c r="L148" s="8">
        <v>8.4</v>
      </c>
      <c r="M148" s="8">
        <v>34.799999999999997</v>
      </c>
      <c r="N148" s="8">
        <v>7.6</v>
      </c>
      <c r="O148" s="8">
        <v>0.8</v>
      </c>
    </row>
    <row r="149" spans="1:15" ht="18.75">
      <c r="A149" s="12"/>
      <c r="B149" s="12" t="s">
        <v>29</v>
      </c>
      <c r="C149" s="13"/>
      <c r="D149" s="12">
        <f t="shared" ref="D149" si="17">SUM(D141:D148)</f>
        <v>28.059999999999995</v>
      </c>
      <c r="E149" s="12">
        <f t="shared" ref="E149:O149" si="18">SUM(E141:E148)</f>
        <v>22.009999999999998</v>
      </c>
      <c r="F149" s="12">
        <f t="shared" si="18"/>
        <v>134.91999999999999</v>
      </c>
      <c r="G149" s="12">
        <f t="shared" si="18"/>
        <v>839.3</v>
      </c>
      <c r="H149" s="12">
        <f t="shared" si="18"/>
        <v>0.38600000000000001</v>
      </c>
      <c r="I149" s="12">
        <f t="shared" si="18"/>
        <v>38.459999999999994</v>
      </c>
      <c r="J149" s="12">
        <f t="shared" si="18"/>
        <v>0.09</v>
      </c>
      <c r="K149" s="12">
        <f t="shared" si="18"/>
        <v>0</v>
      </c>
      <c r="L149" s="12">
        <f t="shared" si="18"/>
        <v>134.04</v>
      </c>
      <c r="M149" s="12">
        <f t="shared" si="18"/>
        <v>442.87700000000001</v>
      </c>
      <c r="N149" s="12">
        <f t="shared" si="18"/>
        <v>128.82</v>
      </c>
      <c r="O149" s="12">
        <f t="shared" si="18"/>
        <v>12.93</v>
      </c>
    </row>
    <row r="150" spans="1:15" ht="18.75">
      <c r="A150" s="14"/>
      <c r="B150" s="14" t="s">
        <v>45</v>
      </c>
      <c r="C150" s="15"/>
      <c r="D150" s="14">
        <f t="shared" ref="D150:O150" si="19">D137+D139+D149</f>
        <v>54.51</v>
      </c>
      <c r="E150" s="14">
        <f t="shared" si="19"/>
        <v>57.6</v>
      </c>
      <c r="F150" s="14">
        <f t="shared" si="19"/>
        <v>253.51</v>
      </c>
      <c r="G150" s="14">
        <f t="shared" si="19"/>
        <v>1728.85</v>
      </c>
      <c r="H150" s="14">
        <f t="shared" si="19"/>
        <v>0.8</v>
      </c>
      <c r="I150" s="14">
        <f t="shared" si="19"/>
        <v>45.359999999999992</v>
      </c>
      <c r="J150" s="14">
        <f t="shared" si="19"/>
        <v>40.130000000000003</v>
      </c>
      <c r="K150" s="14">
        <f t="shared" si="19"/>
        <v>0</v>
      </c>
      <c r="L150" s="14">
        <f t="shared" si="19"/>
        <v>191.98</v>
      </c>
      <c r="M150" s="14">
        <f t="shared" si="19"/>
        <v>771.54700000000003</v>
      </c>
      <c r="N150" s="14">
        <f t="shared" si="19"/>
        <v>300.16999999999996</v>
      </c>
      <c r="O150" s="14">
        <f t="shared" si="19"/>
        <v>22.419999999999998</v>
      </c>
    </row>
    <row r="151" spans="1:15" ht="16.5" customHeight="1"/>
    <row r="152" spans="1:15" ht="18.75">
      <c r="A152" s="5" t="s">
        <v>46</v>
      </c>
      <c r="B152" s="5"/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8.75">
      <c r="A153" s="5" t="s">
        <v>86</v>
      </c>
      <c r="B153" s="7"/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8.75" customHeight="1">
      <c r="A154" s="34" t="s">
        <v>127</v>
      </c>
      <c r="B154" s="36" t="s">
        <v>2</v>
      </c>
      <c r="C154" s="38" t="s">
        <v>3</v>
      </c>
      <c r="D154" s="40" t="s">
        <v>9</v>
      </c>
      <c r="E154" s="41"/>
      <c r="F154" s="42"/>
      <c r="G154" s="34" t="s">
        <v>7</v>
      </c>
      <c r="H154" s="43" t="s">
        <v>8</v>
      </c>
      <c r="I154" s="44"/>
      <c r="J154" s="44"/>
      <c r="K154" s="45"/>
      <c r="L154" s="25" t="s">
        <v>14</v>
      </c>
      <c r="M154" s="26"/>
      <c r="N154" s="26"/>
      <c r="O154" s="27"/>
    </row>
    <row r="155" spans="1:15" ht="38.25" customHeight="1">
      <c r="A155" s="35"/>
      <c r="B155" s="37"/>
      <c r="C155" s="39"/>
      <c r="D155" s="8" t="s">
        <v>4</v>
      </c>
      <c r="E155" s="8" t="s">
        <v>5</v>
      </c>
      <c r="F155" s="8" t="s">
        <v>6</v>
      </c>
      <c r="G155" s="35"/>
      <c r="H155" s="9" t="s">
        <v>10</v>
      </c>
      <c r="I155" s="9" t="s">
        <v>11</v>
      </c>
      <c r="J155" s="9" t="s">
        <v>12</v>
      </c>
      <c r="K155" s="9" t="s">
        <v>13</v>
      </c>
      <c r="L155" s="8" t="s">
        <v>15</v>
      </c>
      <c r="M155" s="8" t="s">
        <v>16</v>
      </c>
      <c r="N155" s="8" t="s">
        <v>17</v>
      </c>
      <c r="O155" s="8" t="s">
        <v>18</v>
      </c>
    </row>
    <row r="156" spans="1:15" ht="18.75">
      <c r="A156" s="28" t="s">
        <v>19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30"/>
    </row>
    <row r="157" spans="1:15" ht="18.75">
      <c r="A157" s="8">
        <v>219</v>
      </c>
      <c r="B157" s="10" t="s">
        <v>68</v>
      </c>
      <c r="C157" s="11" t="s">
        <v>69</v>
      </c>
      <c r="D157" s="8">
        <f>19.25+1.44</f>
        <v>20.69</v>
      </c>
      <c r="E157" s="8">
        <f>12.2+1.7</f>
        <v>13.899999999999999</v>
      </c>
      <c r="F157" s="8">
        <f>19.5+11.2</f>
        <v>30.7</v>
      </c>
      <c r="G157" s="8">
        <f>244+65.8</f>
        <v>309.8</v>
      </c>
      <c r="H157" s="8">
        <v>7.0000000000000007E-2</v>
      </c>
      <c r="I157" s="8">
        <v>0.77</v>
      </c>
      <c r="J157" s="8">
        <v>0.09</v>
      </c>
      <c r="K157" s="8">
        <v>0</v>
      </c>
      <c r="L157" s="8">
        <v>254.12</v>
      </c>
      <c r="M157" s="8">
        <v>288.51</v>
      </c>
      <c r="N157" s="8">
        <v>35.130000000000003</v>
      </c>
      <c r="O157" s="8">
        <v>0.72</v>
      </c>
    </row>
    <row r="158" spans="1:15" ht="18.75" customHeight="1">
      <c r="A158" s="8">
        <v>379</v>
      </c>
      <c r="B158" s="8" t="s">
        <v>47</v>
      </c>
      <c r="C158" s="11" t="s">
        <v>38</v>
      </c>
      <c r="D158" s="8">
        <v>1.4</v>
      </c>
      <c r="E158" s="8">
        <v>1.6</v>
      </c>
      <c r="F158" s="8">
        <v>10.64</v>
      </c>
      <c r="G158" s="8">
        <v>105</v>
      </c>
      <c r="H158" s="8">
        <v>0.02</v>
      </c>
      <c r="I158" s="8">
        <v>0.65</v>
      </c>
      <c r="J158" s="8">
        <v>0.01</v>
      </c>
      <c r="K158" s="8">
        <v>0</v>
      </c>
      <c r="L158" s="8">
        <v>60.4</v>
      </c>
      <c r="M158" s="8">
        <v>45</v>
      </c>
      <c r="N158" s="8">
        <v>7</v>
      </c>
      <c r="O158" s="8">
        <v>0.09</v>
      </c>
    </row>
    <row r="159" spans="1:15" ht="18.75">
      <c r="A159" s="8">
        <v>3</v>
      </c>
      <c r="B159" s="8" t="s">
        <v>26</v>
      </c>
      <c r="C159" s="11" t="s">
        <v>27</v>
      </c>
      <c r="D159" s="8">
        <v>5.76</v>
      </c>
      <c r="E159" s="8">
        <v>5.25</v>
      </c>
      <c r="F159" s="8">
        <v>14.94</v>
      </c>
      <c r="G159" s="8">
        <v>133</v>
      </c>
      <c r="H159" s="8">
        <v>0.05</v>
      </c>
      <c r="I159" s="8">
        <v>0.24</v>
      </c>
      <c r="J159" s="8">
        <v>0.03</v>
      </c>
      <c r="K159" s="8">
        <v>0</v>
      </c>
      <c r="L159" s="8">
        <v>156.6</v>
      </c>
      <c r="M159" s="8">
        <v>106.5</v>
      </c>
      <c r="N159" s="8">
        <v>17.399999999999999</v>
      </c>
      <c r="O159" s="8">
        <v>0.76</v>
      </c>
    </row>
    <row r="160" spans="1:15" ht="18.75">
      <c r="A160" s="8"/>
      <c r="B160" s="8" t="s">
        <v>28</v>
      </c>
      <c r="C160" s="8" t="s">
        <v>42</v>
      </c>
      <c r="D160" s="8">
        <v>2.2999999999999998</v>
      </c>
      <c r="E160" s="8">
        <v>0.3</v>
      </c>
      <c r="F160" s="8">
        <v>14</v>
      </c>
      <c r="G160" s="8">
        <v>69.3</v>
      </c>
      <c r="H160" s="8">
        <v>0.04</v>
      </c>
      <c r="I160" s="8">
        <v>0</v>
      </c>
      <c r="J160" s="8">
        <v>0</v>
      </c>
      <c r="K160" s="8">
        <v>0</v>
      </c>
      <c r="L160" s="8">
        <v>1.2</v>
      </c>
      <c r="M160" s="8">
        <v>0.2</v>
      </c>
      <c r="N160" s="8">
        <v>0.1</v>
      </c>
      <c r="O160" s="8">
        <v>0.02</v>
      </c>
    </row>
    <row r="161" spans="1:15" ht="18.75">
      <c r="A161" s="12"/>
      <c r="B161" s="12" t="s">
        <v>29</v>
      </c>
      <c r="C161" s="13"/>
      <c r="D161" s="12">
        <f t="shared" ref="D161:O161" si="20">SUM(D157:D160)</f>
        <v>30.150000000000002</v>
      </c>
      <c r="E161" s="12">
        <f t="shared" si="20"/>
        <v>21.05</v>
      </c>
      <c r="F161" s="12">
        <f t="shared" si="20"/>
        <v>70.28</v>
      </c>
      <c r="G161" s="12">
        <f t="shared" si="20"/>
        <v>617.09999999999991</v>
      </c>
      <c r="H161" s="12">
        <f t="shared" si="20"/>
        <v>0.18000000000000002</v>
      </c>
      <c r="I161" s="12">
        <f t="shared" si="20"/>
        <v>1.66</v>
      </c>
      <c r="J161" s="12">
        <f t="shared" si="20"/>
        <v>0.13</v>
      </c>
      <c r="K161" s="12">
        <f t="shared" si="20"/>
        <v>0</v>
      </c>
      <c r="L161" s="12">
        <f t="shared" si="20"/>
        <v>472.32</v>
      </c>
      <c r="M161" s="12">
        <f t="shared" si="20"/>
        <v>440.21</v>
      </c>
      <c r="N161" s="12">
        <f t="shared" si="20"/>
        <v>59.63</v>
      </c>
      <c r="O161" s="12">
        <f t="shared" si="20"/>
        <v>1.5899999999999999</v>
      </c>
    </row>
    <row r="162" spans="1:15" ht="18.75">
      <c r="A162" s="3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/>
    </row>
    <row r="163" spans="1:15" ht="18.75">
      <c r="A163" s="8">
        <v>389</v>
      </c>
      <c r="B163" s="8" t="s">
        <v>41</v>
      </c>
      <c r="C163" s="11" t="s">
        <v>38</v>
      </c>
      <c r="D163" s="8">
        <v>1.2</v>
      </c>
      <c r="E163" s="8">
        <v>0</v>
      </c>
      <c r="F163" s="8">
        <v>21.2</v>
      </c>
      <c r="G163" s="8">
        <v>88</v>
      </c>
      <c r="H163" s="8">
        <v>0.02</v>
      </c>
      <c r="I163" s="8">
        <v>4</v>
      </c>
      <c r="J163" s="8">
        <v>0</v>
      </c>
      <c r="K163" s="8">
        <v>0</v>
      </c>
      <c r="L163" s="8">
        <v>14</v>
      </c>
      <c r="M163" s="8">
        <v>14</v>
      </c>
      <c r="N163" s="8">
        <v>8</v>
      </c>
      <c r="O163" s="8">
        <v>2.8</v>
      </c>
    </row>
    <row r="164" spans="1:15" ht="18.75">
      <c r="A164" s="28" t="s">
        <v>30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30"/>
    </row>
    <row r="165" spans="1:15" ht="18.75">
      <c r="A165" s="8">
        <v>71</v>
      </c>
      <c r="B165" s="8" t="s">
        <v>31</v>
      </c>
      <c r="C165" s="11" t="s">
        <v>49</v>
      </c>
      <c r="D165" s="8">
        <v>0.4</v>
      </c>
      <c r="E165" s="8">
        <v>0.05</v>
      </c>
      <c r="F165" s="8">
        <v>1.3</v>
      </c>
      <c r="G165" s="8">
        <v>7</v>
      </c>
      <c r="H165" s="8">
        <v>1.2E-2</v>
      </c>
      <c r="I165" s="8">
        <v>6</v>
      </c>
      <c r="J165" s="8">
        <v>0</v>
      </c>
      <c r="K165" s="8">
        <v>0</v>
      </c>
      <c r="L165" s="8">
        <v>13.8</v>
      </c>
      <c r="M165" s="8">
        <v>25.2</v>
      </c>
      <c r="N165" s="8">
        <v>8.4</v>
      </c>
      <c r="O165" s="8">
        <v>0.36</v>
      </c>
    </row>
    <row r="166" spans="1:15" ht="18.75">
      <c r="A166" s="8">
        <v>98</v>
      </c>
      <c r="B166" s="8" t="s">
        <v>91</v>
      </c>
      <c r="C166" s="11" t="s">
        <v>33</v>
      </c>
      <c r="D166" s="8">
        <f>2.6+4.2</f>
        <v>6.8000000000000007</v>
      </c>
      <c r="E166" s="8">
        <f>5.3+2.1</f>
        <v>7.4</v>
      </c>
      <c r="F166" s="8">
        <f>14.3+0.1</f>
        <v>14.4</v>
      </c>
      <c r="G166" s="8">
        <f>116+27</f>
        <v>143</v>
      </c>
      <c r="H166" s="8">
        <v>0.05</v>
      </c>
      <c r="I166" s="8">
        <v>20.010000000000002</v>
      </c>
      <c r="J166" s="8">
        <v>0.03</v>
      </c>
      <c r="K166" s="8">
        <v>0</v>
      </c>
      <c r="L166" s="8">
        <v>31.72</v>
      </c>
      <c r="M166" s="8">
        <v>54.05</v>
      </c>
      <c r="N166" s="8">
        <v>21.22</v>
      </c>
      <c r="O166" s="8">
        <v>0.68</v>
      </c>
    </row>
    <row r="167" spans="1:15" ht="35.25" customHeight="1">
      <c r="A167" s="8">
        <v>228</v>
      </c>
      <c r="B167" s="10" t="s">
        <v>52</v>
      </c>
      <c r="C167" s="11" t="s">
        <v>21</v>
      </c>
      <c r="D167" s="8">
        <f>0.005+10.65</f>
        <v>10.655000000000001</v>
      </c>
      <c r="E167" s="8">
        <f>4.15+6.15</f>
        <v>10.3</v>
      </c>
      <c r="F167" s="8">
        <f>0.03+2.55</f>
        <v>2.5799999999999996</v>
      </c>
      <c r="G167" s="8">
        <f>38.5+109.5</f>
        <v>148</v>
      </c>
      <c r="H167" s="8">
        <v>0.15</v>
      </c>
      <c r="I167" s="8">
        <v>1.66</v>
      </c>
      <c r="J167" s="8">
        <v>0</v>
      </c>
      <c r="K167" s="8">
        <v>0</v>
      </c>
      <c r="L167" s="8">
        <v>62.61</v>
      </c>
      <c r="M167" s="8">
        <v>239.64</v>
      </c>
      <c r="N167" s="8">
        <v>37.14</v>
      </c>
      <c r="O167" s="8">
        <v>1.0349999999999999</v>
      </c>
    </row>
    <row r="168" spans="1:15" ht="18.75">
      <c r="A168" s="8">
        <v>310</v>
      </c>
      <c r="B168" s="8" t="s">
        <v>53</v>
      </c>
      <c r="C168" s="11" t="s">
        <v>23</v>
      </c>
      <c r="D168" s="8">
        <v>3</v>
      </c>
      <c r="E168" s="8">
        <v>7.65</v>
      </c>
      <c r="F168" s="8">
        <v>23.85</v>
      </c>
      <c r="G168" s="8">
        <v>181.5</v>
      </c>
      <c r="H168" s="8">
        <v>0.18</v>
      </c>
      <c r="I168" s="8">
        <v>30</v>
      </c>
      <c r="J168" s="8">
        <v>0.03</v>
      </c>
      <c r="K168" s="8">
        <v>0</v>
      </c>
      <c r="L168" s="8">
        <v>43.23</v>
      </c>
      <c r="M168" s="8">
        <v>87.99</v>
      </c>
      <c r="N168" s="8">
        <v>36.159999999999997</v>
      </c>
      <c r="O168" s="8">
        <v>1.57</v>
      </c>
    </row>
    <row r="169" spans="1:15" ht="18.75">
      <c r="A169" s="8">
        <v>342</v>
      </c>
      <c r="B169" s="8" t="s">
        <v>65</v>
      </c>
      <c r="C169" s="11" t="s">
        <v>38</v>
      </c>
      <c r="D169" s="8">
        <v>0.2</v>
      </c>
      <c r="E169" s="8">
        <v>0</v>
      </c>
      <c r="F169" s="8">
        <v>35.799999999999997</v>
      </c>
      <c r="G169" s="8">
        <v>142</v>
      </c>
      <c r="H169" s="8">
        <v>0.01</v>
      </c>
      <c r="I169" s="8">
        <v>8.91</v>
      </c>
      <c r="J169" s="8">
        <v>0</v>
      </c>
      <c r="K169" s="8">
        <v>0</v>
      </c>
      <c r="L169" s="8">
        <v>8.84</v>
      </c>
      <c r="M169" s="8">
        <v>5.94</v>
      </c>
      <c r="N169" s="8">
        <v>4.8600000000000003</v>
      </c>
      <c r="O169" s="8">
        <v>1.21</v>
      </c>
    </row>
    <row r="170" spans="1:15" ht="18.75">
      <c r="A170" s="8">
        <v>338</v>
      </c>
      <c r="B170" s="8" t="s">
        <v>95</v>
      </c>
      <c r="C170" s="11" t="s">
        <v>40</v>
      </c>
      <c r="D170" s="8">
        <v>0.8</v>
      </c>
      <c r="E170" s="8">
        <v>0.2</v>
      </c>
      <c r="F170" s="8">
        <v>7.5</v>
      </c>
      <c r="G170" s="8">
        <v>38</v>
      </c>
      <c r="H170" s="8">
        <v>0.04</v>
      </c>
      <c r="I170" s="8">
        <v>60</v>
      </c>
      <c r="J170" s="8">
        <v>0.05</v>
      </c>
      <c r="K170" s="8">
        <v>0.22</v>
      </c>
      <c r="L170" s="8">
        <v>35</v>
      </c>
      <c r="M170" s="8">
        <v>17</v>
      </c>
      <c r="N170" s="8">
        <v>11</v>
      </c>
      <c r="O170" s="8">
        <v>0.1</v>
      </c>
    </row>
    <row r="171" spans="1:15" ht="18.75">
      <c r="A171" s="8"/>
      <c r="B171" s="8" t="s">
        <v>28</v>
      </c>
      <c r="C171" s="8" t="s">
        <v>42</v>
      </c>
      <c r="D171" s="8">
        <v>2.2999999999999998</v>
      </c>
      <c r="E171" s="8">
        <v>0.3</v>
      </c>
      <c r="F171" s="8">
        <v>14</v>
      </c>
      <c r="G171" s="8">
        <v>69.3</v>
      </c>
      <c r="H171" s="8">
        <v>0.04</v>
      </c>
      <c r="I171" s="8">
        <v>0</v>
      </c>
      <c r="J171" s="8">
        <v>0</v>
      </c>
      <c r="K171" s="8">
        <v>0</v>
      </c>
      <c r="L171" s="8">
        <v>1.2</v>
      </c>
      <c r="M171" s="8">
        <v>0.2</v>
      </c>
      <c r="N171" s="8">
        <v>0.1</v>
      </c>
      <c r="O171" s="8">
        <v>0.02</v>
      </c>
    </row>
    <row r="172" spans="1:15" ht="18.75">
      <c r="A172" s="8"/>
      <c r="B172" s="8" t="s">
        <v>43</v>
      </c>
      <c r="C172" s="11" t="s">
        <v>44</v>
      </c>
      <c r="D172" s="8">
        <v>1.7</v>
      </c>
      <c r="E172" s="8">
        <v>0.4</v>
      </c>
      <c r="F172" s="8">
        <v>16.010000000000002</v>
      </c>
      <c r="G172" s="8">
        <v>77</v>
      </c>
      <c r="H172" s="8">
        <v>0.03</v>
      </c>
      <c r="I172" s="8">
        <v>0</v>
      </c>
      <c r="J172" s="8">
        <v>0</v>
      </c>
      <c r="K172" s="8">
        <v>0</v>
      </c>
      <c r="L172" s="8">
        <v>8.4</v>
      </c>
      <c r="M172" s="8">
        <v>34.799999999999997</v>
      </c>
      <c r="N172" s="8">
        <v>7.6</v>
      </c>
      <c r="O172" s="8">
        <v>0.8</v>
      </c>
    </row>
    <row r="173" spans="1:15" ht="18.75">
      <c r="A173" s="12"/>
      <c r="B173" s="12" t="s">
        <v>29</v>
      </c>
      <c r="C173" s="13"/>
      <c r="D173" s="12">
        <f t="shared" ref="D173" si="21">SUM(D165:D172)</f>
        <v>25.855000000000004</v>
      </c>
      <c r="E173" s="12">
        <f t="shared" ref="E173:O173" si="22">SUM(E165:E172)</f>
        <v>26.299999999999997</v>
      </c>
      <c r="F173" s="12">
        <f t="shared" si="22"/>
        <v>115.44000000000001</v>
      </c>
      <c r="G173" s="12">
        <f t="shared" si="22"/>
        <v>805.8</v>
      </c>
      <c r="H173" s="12">
        <f t="shared" si="22"/>
        <v>0.51200000000000001</v>
      </c>
      <c r="I173" s="12">
        <f t="shared" si="22"/>
        <v>126.58</v>
      </c>
      <c r="J173" s="12">
        <f t="shared" si="22"/>
        <v>0.11</v>
      </c>
      <c r="K173" s="12">
        <f t="shared" si="22"/>
        <v>0.22</v>
      </c>
      <c r="L173" s="12">
        <f t="shared" si="22"/>
        <v>204.79999999999998</v>
      </c>
      <c r="M173" s="12">
        <f t="shared" si="22"/>
        <v>464.82</v>
      </c>
      <c r="N173" s="12">
        <f t="shared" si="22"/>
        <v>126.47999999999998</v>
      </c>
      <c r="O173" s="12">
        <f t="shared" si="22"/>
        <v>5.7749999999999995</v>
      </c>
    </row>
    <row r="174" spans="1:15" ht="18.75">
      <c r="A174" s="14"/>
      <c r="B174" s="14" t="s">
        <v>45</v>
      </c>
      <c r="C174" s="15"/>
      <c r="D174" s="14">
        <f t="shared" ref="D174:O174" si="23">D161+D163+D173</f>
        <v>57.205000000000005</v>
      </c>
      <c r="E174" s="14">
        <f t="shared" si="23"/>
        <v>47.349999999999994</v>
      </c>
      <c r="F174" s="14">
        <f t="shared" si="23"/>
        <v>206.92000000000002</v>
      </c>
      <c r="G174" s="14">
        <f t="shared" si="23"/>
        <v>1510.8999999999999</v>
      </c>
      <c r="H174" s="14">
        <f t="shared" si="23"/>
        <v>0.71199999999999997</v>
      </c>
      <c r="I174" s="14">
        <f t="shared" si="23"/>
        <v>132.24</v>
      </c>
      <c r="J174" s="14">
        <f t="shared" si="23"/>
        <v>0.24</v>
      </c>
      <c r="K174" s="14">
        <f t="shared" si="23"/>
        <v>0.22</v>
      </c>
      <c r="L174" s="14">
        <f t="shared" si="23"/>
        <v>691.12</v>
      </c>
      <c r="M174" s="14">
        <f t="shared" si="23"/>
        <v>919.03</v>
      </c>
      <c r="N174" s="14">
        <f t="shared" si="23"/>
        <v>194.10999999999996</v>
      </c>
      <c r="O174" s="14">
        <f t="shared" si="23"/>
        <v>10.164999999999999</v>
      </c>
    </row>
    <row r="176" spans="1:15" ht="18.75">
      <c r="A176" s="5" t="s">
        <v>56</v>
      </c>
      <c r="B176" s="5"/>
      <c r="C176" s="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8.75">
      <c r="A177" s="5" t="s">
        <v>86</v>
      </c>
      <c r="B177" s="7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8.75" customHeight="1">
      <c r="A178" s="34" t="s">
        <v>127</v>
      </c>
      <c r="B178" s="36" t="s">
        <v>2</v>
      </c>
      <c r="C178" s="38" t="s">
        <v>3</v>
      </c>
      <c r="D178" s="40" t="s">
        <v>9</v>
      </c>
      <c r="E178" s="41"/>
      <c r="F178" s="42"/>
      <c r="G178" s="34" t="s">
        <v>7</v>
      </c>
      <c r="H178" s="43" t="s">
        <v>8</v>
      </c>
      <c r="I178" s="44"/>
      <c r="J178" s="44"/>
      <c r="K178" s="45"/>
      <c r="L178" s="25" t="s">
        <v>14</v>
      </c>
      <c r="M178" s="26"/>
      <c r="N178" s="26"/>
      <c r="O178" s="27"/>
    </row>
    <row r="179" spans="1:15" ht="38.25" customHeight="1">
      <c r="A179" s="35"/>
      <c r="B179" s="37"/>
      <c r="C179" s="39"/>
      <c r="D179" s="8" t="s">
        <v>4</v>
      </c>
      <c r="E179" s="8" t="s">
        <v>5</v>
      </c>
      <c r="F179" s="8" t="s">
        <v>6</v>
      </c>
      <c r="G179" s="35"/>
      <c r="H179" s="9" t="s">
        <v>10</v>
      </c>
      <c r="I179" s="9" t="s">
        <v>11</v>
      </c>
      <c r="J179" s="9" t="s">
        <v>12</v>
      </c>
      <c r="K179" s="9" t="s">
        <v>13</v>
      </c>
      <c r="L179" s="8" t="s">
        <v>15</v>
      </c>
      <c r="M179" s="8" t="s">
        <v>16</v>
      </c>
      <c r="N179" s="8" t="s">
        <v>17</v>
      </c>
      <c r="O179" s="8" t="s">
        <v>18</v>
      </c>
    </row>
    <row r="180" spans="1:15" ht="18.75">
      <c r="A180" s="28" t="s">
        <v>19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30"/>
    </row>
    <row r="181" spans="1:15" ht="18.75">
      <c r="A181" s="8">
        <v>410</v>
      </c>
      <c r="B181" s="10" t="s">
        <v>57</v>
      </c>
      <c r="C181" s="11" t="s">
        <v>58</v>
      </c>
      <c r="D181" s="8">
        <v>9.98</v>
      </c>
      <c r="E181" s="8">
        <v>2.7</v>
      </c>
      <c r="F181" s="8">
        <v>41.7</v>
      </c>
      <c r="G181" s="8">
        <v>221.25</v>
      </c>
      <c r="H181" s="8">
        <v>0.1</v>
      </c>
      <c r="I181" s="8">
        <v>2.16</v>
      </c>
      <c r="J181" s="8">
        <v>0.02</v>
      </c>
      <c r="K181" s="8">
        <v>0</v>
      </c>
      <c r="L181" s="8">
        <v>30.98</v>
      </c>
      <c r="M181" s="8">
        <v>79.11</v>
      </c>
      <c r="N181" s="8">
        <v>18.79</v>
      </c>
      <c r="O181" s="8">
        <v>1.1200000000000001</v>
      </c>
    </row>
    <row r="182" spans="1:15" ht="18.75" customHeight="1">
      <c r="A182" s="8">
        <v>182</v>
      </c>
      <c r="B182" s="8" t="s">
        <v>90</v>
      </c>
      <c r="C182" s="11" t="s">
        <v>59</v>
      </c>
      <c r="D182" s="8">
        <f>3+0.01</f>
        <v>3.01</v>
      </c>
      <c r="E182" s="8">
        <f>8.3</f>
        <v>8.3000000000000007</v>
      </c>
      <c r="F182" s="8">
        <f>31.6+0.06</f>
        <v>31.66</v>
      </c>
      <c r="G182" s="8">
        <f>218+77</f>
        <v>295</v>
      </c>
      <c r="H182" s="8">
        <v>0.03</v>
      </c>
      <c r="I182" s="8">
        <v>0.66</v>
      </c>
      <c r="J182" s="8">
        <v>0.03</v>
      </c>
      <c r="K182" s="8">
        <v>0</v>
      </c>
      <c r="L182" s="8">
        <v>64.89</v>
      </c>
      <c r="M182" s="8">
        <v>69.2</v>
      </c>
      <c r="N182" s="8">
        <v>14.72</v>
      </c>
      <c r="O182" s="8">
        <v>0.21</v>
      </c>
    </row>
    <row r="183" spans="1:15" ht="18.75">
      <c r="A183" s="8">
        <v>378</v>
      </c>
      <c r="B183" s="8" t="s">
        <v>111</v>
      </c>
      <c r="C183" s="11" t="s">
        <v>112</v>
      </c>
      <c r="D183" s="8">
        <v>1.6</v>
      </c>
      <c r="E183" s="8">
        <v>1.6</v>
      </c>
      <c r="F183" s="8">
        <v>17.3</v>
      </c>
      <c r="G183" s="8">
        <v>87</v>
      </c>
      <c r="H183" s="8">
        <v>0.06</v>
      </c>
      <c r="I183" s="8">
        <v>1.95</v>
      </c>
      <c r="J183" s="8">
        <v>0.03</v>
      </c>
      <c r="K183" s="8">
        <v>0</v>
      </c>
      <c r="L183" s="8">
        <v>180</v>
      </c>
      <c r="M183" s="8">
        <v>135</v>
      </c>
      <c r="N183" s="8">
        <v>21</v>
      </c>
      <c r="O183" s="8">
        <v>0.09</v>
      </c>
    </row>
    <row r="184" spans="1:15" ht="18.75">
      <c r="A184" s="8">
        <v>386</v>
      </c>
      <c r="B184" s="8" t="s">
        <v>116</v>
      </c>
      <c r="C184" s="11" t="s">
        <v>38</v>
      </c>
      <c r="D184" s="8">
        <v>5.8</v>
      </c>
      <c r="E184" s="8">
        <v>5</v>
      </c>
      <c r="F184" s="8">
        <v>8.1999999999999993</v>
      </c>
      <c r="G184" s="8">
        <v>101</v>
      </c>
      <c r="H184" s="8">
        <v>0.06</v>
      </c>
      <c r="I184" s="8">
        <v>1.6</v>
      </c>
      <c r="J184" s="8">
        <v>40</v>
      </c>
      <c r="K184" s="8">
        <v>0</v>
      </c>
      <c r="L184" s="8">
        <v>236</v>
      </c>
      <c r="M184" s="8">
        <v>192</v>
      </c>
      <c r="N184" s="8">
        <v>32</v>
      </c>
      <c r="O184" s="8">
        <v>0.2</v>
      </c>
    </row>
    <row r="185" spans="1:15" ht="18.75">
      <c r="A185" s="8">
        <v>6</v>
      </c>
      <c r="B185" s="8" t="s">
        <v>105</v>
      </c>
      <c r="C185" s="11" t="s">
        <v>61</v>
      </c>
      <c r="D185" s="8">
        <v>3.7</v>
      </c>
      <c r="E185" s="8">
        <v>6.2</v>
      </c>
      <c r="F185" s="8">
        <v>6.5</v>
      </c>
      <c r="G185" s="8">
        <v>110</v>
      </c>
      <c r="H185" s="8">
        <v>0.08</v>
      </c>
      <c r="I185" s="8">
        <v>14.4</v>
      </c>
      <c r="J185" s="8">
        <v>0</v>
      </c>
      <c r="K185" s="8">
        <v>0</v>
      </c>
      <c r="L185" s="8">
        <v>10.5</v>
      </c>
      <c r="M185" s="8">
        <v>59.94</v>
      </c>
      <c r="N185" s="8">
        <v>16.52</v>
      </c>
      <c r="O185" s="8">
        <v>1.06</v>
      </c>
    </row>
    <row r="186" spans="1:15" ht="18.75">
      <c r="A186" s="8"/>
      <c r="B186" s="8" t="s">
        <v>28</v>
      </c>
      <c r="C186" s="8" t="s">
        <v>42</v>
      </c>
      <c r="D186" s="8">
        <v>2.2999999999999998</v>
      </c>
      <c r="E186" s="8">
        <v>0.3</v>
      </c>
      <c r="F186" s="8">
        <v>14</v>
      </c>
      <c r="G186" s="8">
        <v>69.3</v>
      </c>
      <c r="H186" s="8">
        <v>0.04</v>
      </c>
      <c r="I186" s="8">
        <v>0</v>
      </c>
      <c r="J186" s="8">
        <v>0</v>
      </c>
      <c r="K186" s="8">
        <v>0</v>
      </c>
      <c r="L186" s="8">
        <v>1.2</v>
      </c>
      <c r="M186" s="8">
        <v>0.2</v>
      </c>
      <c r="N186" s="8">
        <v>0.1</v>
      </c>
      <c r="O186" s="8">
        <v>0.02</v>
      </c>
    </row>
    <row r="187" spans="1:15" ht="18.75">
      <c r="A187" s="12"/>
      <c r="B187" s="12" t="s">
        <v>29</v>
      </c>
      <c r="C187" s="13"/>
      <c r="D187" s="12">
        <f t="shared" ref="D187:O187" si="24">SUM(D181:D186)</f>
        <v>26.39</v>
      </c>
      <c r="E187" s="12">
        <f t="shared" si="24"/>
        <v>24.1</v>
      </c>
      <c r="F187" s="12">
        <f t="shared" si="24"/>
        <v>119.36</v>
      </c>
      <c r="G187" s="12">
        <f t="shared" si="24"/>
        <v>883.55</v>
      </c>
      <c r="H187" s="12">
        <f t="shared" si="24"/>
        <v>0.37</v>
      </c>
      <c r="I187" s="12">
        <f t="shared" si="24"/>
        <v>20.770000000000003</v>
      </c>
      <c r="J187" s="12">
        <f t="shared" si="24"/>
        <v>40.08</v>
      </c>
      <c r="K187" s="12">
        <f t="shared" si="24"/>
        <v>0</v>
      </c>
      <c r="L187" s="12">
        <f t="shared" si="24"/>
        <v>523.57000000000005</v>
      </c>
      <c r="M187" s="12">
        <f t="shared" si="24"/>
        <v>535.45000000000005</v>
      </c>
      <c r="N187" s="12">
        <f t="shared" si="24"/>
        <v>103.12999999999998</v>
      </c>
      <c r="O187" s="12">
        <f t="shared" si="24"/>
        <v>2.7</v>
      </c>
    </row>
    <row r="188" spans="1:15" ht="18.75">
      <c r="A188" s="31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3"/>
    </row>
    <row r="189" spans="1:15" ht="18.75">
      <c r="A189" s="8">
        <v>389</v>
      </c>
      <c r="B189" s="8" t="s">
        <v>108</v>
      </c>
      <c r="C189" s="11" t="s">
        <v>38</v>
      </c>
      <c r="D189" s="8">
        <v>1.2</v>
      </c>
      <c r="E189" s="8">
        <v>0</v>
      </c>
      <c r="F189" s="8">
        <v>21.2</v>
      </c>
      <c r="G189" s="8">
        <v>88</v>
      </c>
      <c r="H189" s="8">
        <v>0.02</v>
      </c>
      <c r="I189" s="8">
        <v>4</v>
      </c>
      <c r="J189" s="8">
        <v>0</v>
      </c>
      <c r="K189" s="8">
        <v>0</v>
      </c>
      <c r="L189" s="8">
        <v>14</v>
      </c>
      <c r="M189" s="8">
        <v>14</v>
      </c>
      <c r="N189" s="8">
        <v>8</v>
      </c>
      <c r="O189" s="8">
        <v>2.8</v>
      </c>
    </row>
    <row r="190" spans="1:15" ht="18.75">
      <c r="A190" s="28" t="s">
        <v>30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30"/>
    </row>
    <row r="191" spans="1:15" ht="18.75">
      <c r="A191" s="8">
        <v>97</v>
      </c>
      <c r="B191" s="8" t="s">
        <v>94</v>
      </c>
      <c r="C191" s="11" t="s">
        <v>33</v>
      </c>
      <c r="D191" s="8">
        <f>2.8+2.31</f>
        <v>5.1099999999999994</v>
      </c>
      <c r="E191" s="8">
        <f>3+2.87</f>
        <v>5.87</v>
      </c>
      <c r="F191" s="8">
        <f>20.5</f>
        <v>20.5</v>
      </c>
      <c r="G191" s="8">
        <f>121+36</f>
        <v>157</v>
      </c>
      <c r="H191" s="8">
        <v>0.17</v>
      </c>
      <c r="I191" s="8">
        <v>24.3</v>
      </c>
      <c r="J191" s="8">
        <v>0.03</v>
      </c>
      <c r="K191" s="8">
        <v>0</v>
      </c>
      <c r="L191" s="8">
        <v>28.59</v>
      </c>
      <c r="M191" s="8">
        <v>141.55000000000001</v>
      </c>
      <c r="N191" s="8">
        <v>40.299999999999997</v>
      </c>
      <c r="O191" s="8">
        <v>1.37</v>
      </c>
    </row>
    <row r="192" spans="1:15" ht="18.75">
      <c r="A192" s="8">
        <v>295</v>
      </c>
      <c r="B192" s="10" t="s">
        <v>101</v>
      </c>
      <c r="C192" s="11" t="s">
        <v>21</v>
      </c>
      <c r="D192" s="8">
        <f>11.58+0.005</f>
        <v>11.585000000000001</v>
      </c>
      <c r="E192" s="8">
        <f>12.6+4.15</f>
        <v>16.75</v>
      </c>
      <c r="F192" s="8">
        <f>6.68+0.03</f>
        <v>6.71</v>
      </c>
      <c r="G192" s="8">
        <f>144.75+38.5</f>
        <v>183.25</v>
      </c>
      <c r="H192" s="8">
        <v>0.12</v>
      </c>
      <c r="I192" s="8">
        <v>0</v>
      </c>
      <c r="J192" s="8">
        <v>0.06</v>
      </c>
      <c r="K192" s="8">
        <v>0</v>
      </c>
      <c r="L192" s="8">
        <v>25.84</v>
      </c>
      <c r="M192" s="8">
        <v>187.23</v>
      </c>
      <c r="N192" s="8">
        <v>27.99</v>
      </c>
      <c r="O192" s="8">
        <v>1.9</v>
      </c>
    </row>
    <row r="193" spans="1:15" ht="18.75">
      <c r="A193" s="8">
        <v>309</v>
      </c>
      <c r="B193" s="8" t="s">
        <v>22</v>
      </c>
      <c r="C193" s="11" t="s">
        <v>23</v>
      </c>
      <c r="D193" s="8">
        <v>6.6</v>
      </c>
      <c r="E193" s="8">
        <v>9.15</v>
      </c>
      <c r="F193" s="8">
        <v>34.200000000000003</v>
      </c>
      <c r="G193" s="8">
        <v>244.5</v>
      </c>
      <c r="H193" s="8">
        <v>0.12</v>
      </c>
      <c r="I193" s="8">
        <v>0</v>
      </c>
      <c r="J193" s="8">
        <v>0.03</v>
      </c>
      <c r="K193" s="8">
        <v>0</v>
      </c>
      <c r="L193" s="8">
        <v>40.950000000000003</v>
      </c>
      <c r="M193" s="8">
        <v>60.06</v>
      </c>
      <c r="N193" s="8">
        <v>24.58</v>
      </c>
      <c r="O193" s="8">
        <v>0.99</v>
      </c>
    </row>
    <row r="194" spans="1:15" ht="18.75">
      <c r="A194" s="8" t="s">
        <v>126</v>
      </c>
      <c r="B194" s="8" t="s">
        <v>109</v>
      </c>
      <c r="C194" s="11" t="s">
        <v>49</v>
      </c>
      <c r="D194" s="8">
        <v>1.51</v>
      </c>
      <c r="E194" s="8">
        <v>1.54</v>
      </c>
      <c r="F194" s="8">
        <v>3.165</v>
      </c>
      <c r="G194" s="8">
        <v>32.5</v>
      </c>
      <c r="H194" s="8">
        <v>0.5</v>
      </c>
      <c r="I194" s="8">
        <v>4.8499999999999996</v>
      </c>
      <c r="J194" s="8">
        <v>0.01</v>
      </c>
      <c r="K194" s="8">
        <v>0.15</v>
      </c>
      <c r="L194" s="8">
        <v>9.91</v>
      </c>
      <c r="M194" s="8">
        <v>30.4</v>
      </c>
      <c r="N194" s="8">
        <v>10.19</v>
      </c>
      <c r="O194" s="8">
        <v>0.34</v>
      </c>
    </row>
    <row r="195" spans="1:15" ht="18.75">
      <c r="A195" s="8">
        <v>342</v>
      </c>
      <c r="B195" s="8" t="s">
        <v>55</v>
      </c>
      <c r="C195" s="11" t="s">
        <v>38</v>
      </c>
      <c r="D195" s="8">
        <v>0.2</v>
      </c>
      <c r="E195" s="8">
        <v>0</v>
      </c>
      <c r="F195" s="8">
        <v>35.6</v>
      </c>
      <c r="G195" s="8">
        <v>140</v>
      </c>
      <c r="H195" s="8">
        <v>0.01</v>
      </c>
      <c r="I195" s="8">
        <v>8.91</v>
      </c>
      <c r="J195" s="8">
        <v>0</v>
      </c>
      <c r="K195" s="8">
        <v>0</v>
      </c>
      <c r="L195" s="8">
        <v>8.84</v>
      </c>
      <c r="M195" s="8">
        <v>5.94</v>
      </c>
      <c r="N195" s="8">
        <v>4.8600000000000003</v>
      </c>
      <c r="O195" s="8">
        <v>1.21</v>
      </c>
    </row>
    <row r="196" spans="1:15" ht="18.75">
      <c r="A196" s="8">
        <v>338</v>
      </c>
      <c r="B196" s="8" t="s">
        <v>85</v>
      </c>
      <c r="C196" s="11" t="s">
        <v>38</v>
      </c>
      <c r="D196" s="8">
        <v>3</v>
      </c>
      <c r="E196" s="8">
        <v>1</v>
      </c>
      <c r="F196" s="8">
        <v>42</v>
      </c>
      <c r="G196" s="8">
        <v>192</v>
      </c>
      <c r="H196" s="8">
        <v>0.08</v>
      </c>
      <c r="I196" s="8">
        <v>20</v>
      </c>
      <c r="J196" s="8">
        <v>0.24</v>
      </c>
      <c r="K196" s="8">
        <v>0.8</v>
      </c>
      <c r="L196" s="8">
        <v>16</v>
      </c>
      <c r="M196" s="8">
        <v>56</v>
      </c>
      <c r="N196" s="8">
        <v>84</v>
      </c>
      <c r="O196" s="8">
        <v>1.2</v>
      </c>
    </row>
    <row r="197" spans="1:15" ht="18.75">
      <c r="A197" s="8"/>
      <c r="B197" s="8" t="s">
        <v>28</v>
      </c>
      <c r="C197" s="8" t="s">
        <v>42</v>
      </c>
      <c r="D197" s="8">
        <v>2.2999999999999998</v>
      </c>
      <c r="E197" s="8">
        <v>0.3</v>
      </c>
      <c r="F197" s="8">
        <v>14</v>
      </c>
      <c r="G197" s="8">
        <v>69.3</v>
      </c>
      <c r="H197" s="8">
        <v>0.04</v>
      </c>
      <c r="I197" s="8">
        <v>0</v>
      </c>
      <c r="J197" s="8">
        <v>0</v>
      </c>
      <c r="K197" s="8">
        <v>0</v>
      </c>
      <c r="L197" s="8">
        <v>1.2</v>
      </c>
      <c r="M197" s="8">
        <v>0.2</v>
      </c>
      <c r="N197" s="8">
        <v>0.1</v>
      </c>
      <c r="O197" s="8">
        <v>0.02</v>
      </c>
    </row>
    <row r="198" spans="1:15" ht="18.75">
      <c r="A198" s="8"/>
      <c r="B198" s="8" t="s">
        <v>43</v>
      </c>
      <c r="C198" s="11" t="s">
        <v>44</v>
      </c>
      <c r="D198" s="8">
        <v>1.7</v>
      </c>
      <c r="E198" s="8">
        <v>0.4</v>
      </c>
      <c r="F198" s="8">
        <v>16.010000000000002</v>
      </c>
      <c r="G198" s="8">
        <v>77</v>
      </c>
      <c r="H198" s="8">
        <v>0.03</v>
      </c>
      <c r="I198" s="8">
        <v>0</v>
      </c>
      <c r="J198" s="8">
        <v>0</v>
      </c>
      <c r="K198" s="8">
        <v>0</v>
      </c>
      <c r="L198" s="8">
        <v>8.4</v>
      </c>
      <c r="M198" s="8">
        <v>34.799999999999997</v>
      </c>
      <c r="N198" s="8">
        <v>7.6</v>
      </c>
      <c r="O198" s="8">
        <v>0.8</v>
      </c>
    </row>
    <row r="199" spans="1:15" ht="18.75">
      <c r="A199" s="12"/>
      <c r="B199" s="12" t="s">
        <v>29</v>
      </c>
      <c r="C199" s="13"/>
      <c r="D199" s="12">
        <f t="shared" ref="D199" si="25">SUM(D191:D198)</f>
        <v>32.005000000000003</v>
      </c>
      <c r="E199" s="12">
        <f t="shared" ref="E199:O199" si="26">SUM(E191:E198)</f>
        <v>35.01</v>
      </c>
      <c r="F199" s="12">
        <f t="shared" si="26"/>
        <v>172.185</v>
      </c>
      <c r="G199" s="12">
        <f t="shared" si="26"/>
        <v>1095.55</v>
      </c>
      <c r="H199" s="12">
        <f t="shared" si="26"/>
        <v>1.07</v>
      </c>
      <c r="I199" s="12">
        <f t="shared" si="26"/>
        <v>58.06</v>
      </c>
      <c r="J199" s="12">
        <f t="shared" si="26"/>
        <v>0.37</v>
      </c>
      <c r="K199" s="12">
        <f t="shared" si="26"/>
        <v>0.95000000000000007</v>
      </c>
      <c r="L199" s="12">
        <f t="shared" si="26"/>
        <v>139.72999999999999</v>
      </c>
      <c r="M199" s="12">
        <f t="shared" si="26"/>
        <v>516.17999999999995</v>
      </c>
      <c r="N199" s="12">
        <f t="shared" si="26"/>
        <v>199.61999999999998</v>
      </c>
      <c r="O199" s="12">
        <f t="shared" si="26"/>
        <v>7.8299999999999992</v>
      </c>
    </row>
    <row r="200" spans="1:15" ht="18.75">
      <c r="A200" s="14"/>
      <c r="B200" s="14" t="s">
        <v>45</v>
      </c>
      <c r="C200" s="15"/>
      <c r="D200" s="14">
        <f t="shared" ref="D200:O200" si="27">D187+D189+D199</f>
        <v>59.594999999999999</v>
      </c>
      <c r="E200" s="14">
        <f t="shared" si="27"/>
        <v>59.11</v>
      </c>
      <c r="F200" s="14">
        <f t="shared" si="27"/>
        <v>312.745</v>
      </c>
      <c r="G200" s="14">
        <f t="shared" si="27"/>
        <v>2067.1</v>
      </c>
      <c r="H200" s="14">
        <f t="shared" si="27"/>
        <v>1.46</v>
      </c>
      <c r="I200" s="14">
        <f t="shared" si="27"/>
        <v>82.830000000000013</v>
      </c>
      <c r="J200" s="14">
        <f t="shared" si="27"/>
        <v>40.449999999999996</v>
      </c>
      <c r="K200" s="14">
        <f t="shared" si="27"/>
        <v>0.95000000000000007</v>
      </c>
      <c r="L200" s="14">
        <f t="shared" si="27"/>
        <v>677.30000000000007</v>
      </c>
      <c r="M200" s="14">
        <f t="shared" si="27"/>
        <v>1065.6300000000001</v>
      </c>
      <c r="N200" s="14">
        <f t="shared" si="27"/>
        <v>310.74999999999994</v>
      </c>
      <c r="O200" s="14">
        <f t="shared" si="27"/>
        <v>13.329999999999998</v>
      </c>
    </row>
    <row r="202" spans="1:15" ht="18.75">
      <c r="A202" s="5" t="s">
        <v>67</v>
      </c>
      <c r="B202" s="5"/>
      <c r="C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t="18.75">
      <c r="A203" s="5" t="s">
        <v>86</v>
      </c>
      <c r="B203" s="7"/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t="18.75" customHeight="1">
      <c r="A204" s="34" t="s">
        <v>127</v>
      </c>
      <c r="B204" s="36" t="s">
        <v>2</v>
      </c>
      <c r="C204" s="38" t="s">
        <v>3</v>
      </c>
      <c r="D204" s="40" t="s">
        <v>9</v>
      </c>
      <c r="E204" s="41"/>
      <c r="F204" s="42"/>
      <c r="G204" s="34" t="s">
        <v>7</v>
      </c>
      <c r="H204" s="43" t="s">
        <v>8</v>
      </c>
      <c r="I204" s="44"/>
      <c r="J204" s="44"/>
      <c r="K204" s="45"/>
      <c r="L204" s="25" t="s">
        <v>14</v>
      </c>
      <c r="M204" s="26"/>
      <c r="N204" s="26"/>
      <c r="O204" s="27"/>
    </row>
    <row r="205" spans="1:15" ht="39" customHeight="1">
      <c r="A205" s="35"/>
      <c r="B205" s="37"/>
      <c r="C205" s="39"/>
      <c r="D205" s="8" t="s">
        <v>4</v>
      </c>
      <c r="E205" s="8" t="s">
        <v>5</v>
      </c>
      <c r="F205" s="8" t="s">
        <v>6</v>
      </c>
      <c r="G205" s="35"/>
      <c r="H205" s="9" t="s">
        <v>10</v>
      </c>
      <c r="I205" s="9" t="s">
        <v>11</v>
      </c>
      <c r="J205" s="9" t="s">
        <v>12</v>
      </c>
      <c r="K205" s="9" t="s">
        <v>13</v>
      </c>
      <c r="L205" s="8" t="s">
        <v>15</v>
      </c>
      <c r="M205" s="8" t="s">
        <v>16</v>
      </c>
      <c r="N205" s="8" t="s">
        <v>17</v>
      </c>
      <c r="O205" s="8" t="s">
        <v>18</v>
      </c>
    </row>
    <row r="206" spans="1:15" ht="18.75">
      <c r="A206" s="28" t="s">
        <v>19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30"/>
    </row>
    <row r="207" spans="1:15" ht="18.75">
      <c r="A207" s="8">
        <v>209</v>
      </c>
      <c r="B207" s="10" t="s">
        <v>96</v>
      </c>
      <c r="C207" s="11" t="s">
        <v>97</v>
      </c>
      <c r="D207" s="8">
        <v>5.0999999999999996</v>
      </c>
      <c r="E207" s="8">
        <v>4.5999999999999996</v>
      </c>
      <c r="F207" s="8">
        <v>0.3</v>
      </c>
      <c r="G207" s="8">
        <v>63</v>
      </c>
      <c r="H207" s="8">
        <v>7.0000000000000007E-2</v>
      </c>
      <c r="I207" s="8">
        <v>0</v>
      </c>
      <c r="J207" s="8">
        <v>0.25</v>
      </c>
      <c r="K207" s="8">
        <v>0</v>
      </c>
      <c r="L207" s="8">
        <v>55</v>
      </c>
      <c r="M207" s="8">
        <v>192</v>
      </c>
      <c r="N207" s="8">
        <v>12</v>
      </c>
      <c r="O207" s="8">
        <v>2.5</v>
      </c>
    </row>
    <row r="208" spans="1:15" ht="18.75">
      <c r="A208" s="8">
        <v>145</v>
      </c>
      <c r="B208" s="10" t="s">
        <v>123</v>
      </c>
      <c r="C208" s="11" t="s">
        <v>23</v>
      </c>
      <c r="D208" s="8">
        <v>3.15</v>
      </c>
      <c r="E208" s="8">
        <v>9.6</v>
      </c>
      <c r="F208" s="8">
        <v>27.75</v>
      </c>
      <c r="G208" s="8">
        <v>181.5</v>
      </c>
      <c r="H208" s="8">
        <v>0.15</v>
      </c>
      <c r="I208" s="8">
        <v>25.29</v>
      </c>
      <c r="J208" s="8">
        <v>0.03</v>
      </c>
      <c r="K208" s="8">
        <v>0</v>
      </c>
      <c r="L208" s="8">
        <v>69.489999999999995</v>
      </c>
      <c r="M208" s="8">
        <v>96.7</v>
      </c>
      <c r="N208" s="8">
        <v>34.479999999999997</v>
      </c>
      <c r="O208" s="8">
        <v>1.39</v>
      </c>
    </row>
    <row r="209" spans="1:15" ht="18.75">
      <c r="A209" s="8">
        <v>251</v>
      </c>
      <c r="B209" s="10" t="s">
        <v>117</v>
      </c>
      <c r="C209" s="11" t="s">
        <v>118</v>
      </c>
      <c r="D209" s="8">
        <v>13.9</v>
      </c>
      <c r="E209" s="8">
        <v>6.5</v>
      </c>
      <c r="F209" s="8">
        <v>4</v>
      </c>
      <c r="G209" s="8">
        <v>132</v>
      </c>
      <c r="H209" s="8">
        <v>0.1</v>
      </c>
      <c r="I209" s="8">
        <v>3.12</v>
      </c>
      <c r="J209" s="8">
        <v>0.02</v>
      </c>
      <c r="K209" s="8">
        <v>0</v>
      </c>
      <c r="L209" s="8">
        <v>16.93</v>
      </c>
      <c r="M209" s="8">
        <v>178.64</v>
      </c>
      <c r="N209" s="8">
        <v>25.65</v>
      </c>
      <c r="O209" s="8">
        <v>8.85</v>
      </c>
    </row>
    <row r="210" spans="1:15" ht="18.75">
      <c r="A210" s="8">
        <v>1</v>
      </c>
      <c r="B210" s="8" t="s">
        <v>121</v>
      </c>
      <c r="C210" s="11" t="s">
        <v>122</v>
      </c>
      <c r="D210" s="8">
        <v>2.36</v>
      </c>
      <c r="E210" s="8">
        <v>7.49</v>
      </c>
      <c r="F210" s="8">
        <v>14.89</v>
      </c>
      <c r="G210" s="8">
        <v>136</v>
      </c>
      <c r="H210" s="8">
        <v>3.4000000000000002E-2</v>
      </c>
      <c r="I210" s="8">
        <v>0</v>
      </c>
      <c r="J210" s="8">
        <v>40</v>
      </c>
      <c r="K210" s="8">
        <v>0</v>
      </c>
      <c r="L210" s="8">
        <v>8.4</v>
      </c>
      <c r="M210" s="8">
        <v>22.5</v>
      </c>
      <c r="N210" s="8">
        <v>4.2</v>
      </c>
      <c r="O210" s="8">
        <v>0.35</v>
      </c>
    </row>
    <row r="211" spans="1:15" ht="18.75">
      <c r="A211" s="8" t="s">
        <v>125</v>
      </c>
      <c r="B211" s="8" t="s">
        <v>60</v>
      </c>
      <c r="C211" s="11" t="s">
        <v>38</v>
      </c>
      <c r="D211" s="8">
        <v>4.9000000000000004</v>
      </c>
      <c r="E211" s="8">
        <v>5</v>
      </c>
      <c r="F211" s="8">
        <v>32.5</v>
      </c>
      <c r="G211" s="8">
        <v>190</v>
      </c>
      <c r="H211" s="8">
        <v>0.06</v>
      </c>
      <c r="I211" s="8">
        <v>1.95</v>
      </c>
      <c r="J211" s="8">
        <v>0.03</v>
      </c>
      <c r="K211" s="8">
        <v>0</v>
      </c>
      <c r="L211" s="8">
        <v>180</v>
      </c>
      <c r="M211" s="8">
        <v>135</v>
      </c>
      <c r="N211" s="8">
        <v>21</v>
      </c>
      <c r="O211" s="8">
        <v>0.09</v>
      </c>
    </row>
    <row r="212" spans="1:15" ht="18.75">
      <c r="A212" s="12"/>
      <c r="B212" s="12" t="s">
        <v>29</v>
      </c>
      <c r="C212" s="13"/>
      <c r="D212" s="12">
        <f t="shared" ref="D212:O212" si="28">SUM(D208:D211)</f>
        <v>24.310000000000002</v>
      </c>
      <c r="E212" s="12">
        <f t="shared" si="28"/>
        <v>28.590000000000003</v>
      </c>
      <c r="F212" s="12">
        <f t="shared" si="28"/>
        <v>79.14</v>
      </c>
      <c r="G212" s="12">
        <f t="shared" si="28"/>
        <v>639.5</v>
      </c>
      <c r="H212" s="12">
        <f t="shared" si="28"/>
        <v>0.34400000000000003</v>
      </c>
      <c r="I212" s="12">
        <f t="shared" si="28"/>
        <v>30.36</v>
      </c>
      <c r="J212" s="12">
        <f t="shared" si="28"/>
        <v>40.08</v>
      </c>
      <c r="K212" s="12">
        <f t="shared" si="28"/>
        <v>0</v>
      </c>
      <c r="L212" s="12">
        <f t="shared" si="28"/>
        <v>274.82</v>
      </c>
      <c r="M212" s="12">
        <f t="shared" si="28"/>
        <v>432.84</v>
      </c>
      <c r="N212" s="12">
        <f t="shared" si="28"/>
        <v>85.33</v>
      </c>
      <c r="O212" s="12">
        <f t="shared" si="28"/>
        <v>10.68</v>
      </c>
    </row>
    <row r="213" spans="1:15" ht="18.75">
      <c r="A213" s="8"/>
      <c r="B213" s="10"/>
      <c r="C213" s="11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8.75">
      <c r="A214" s="8">
        <v>389</v>
      </c>
      <c r="B214" s="8" t="s">
        <v>106</v>
      </c>
      <c r="C214" s="11" t="s">
        <v>38</v>
      </c>
      <c r="D214" s="8">
        <v>1.2</v>
      </c>
      <c r="E214" s="8">
        <v>0</v>
      </c>
      <c r="F214" s="8">
        <v>21.2</v>
      </c>
      <c r="G214" s="8">
        <v>88</v>
      </c>
      <c r="H214" s="8">
        <v>0.02</v>
      </c>
      <c r="I214" s="8">
        <v>4</v>
      </c>
      <c r="J214" s="8">
        <v>0</v>
      </c>
      <c r="K214" s="8">
        <v>0</v>
      </c>
      <c r="L214" s="8">
        <v>14</v>
      </c>
      <c r="M214" s="8">
        <v>14</v>
      </c>
      <c r="N214" s="8">
        <v>8</v>
      </c>
      <c r="O214" s="8">
        <v>2.8</v>
      </c>
    </row>
    <row r="215" spans="1:15" ht="18.75">
      <c r="A215" s="28" t="s">
        <v>30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30"/>
    </row>
    <row r="216" spans="1:15" ht="18.75">
      <c r="A216" s="8">
        <v>71</v>
      </c>
      <c r="B216" s="8" t="s">
        <v>74</v>
      </c>
      <c r="C216" s="11" t="s">
        <v>49</v>
      </c>
      <c r="D216" s="8">
        <v>0.55000000000000004</v>
      </c>
      <c r="E216" s="8">
        <v>0.1</v>
      </c>
      <c r="F216" s="8">
        <v>1.9</v>
      </c>
      <c r="G216" s="8">
        <v>12</v>
      </c>
      <c r="H216" s="8">
        <v>0.03</v>
      </c>
      <c r="I216" s="8">
        <v>12.5</v>
      </c>
      <c r="J216" s="8">
        <v>0</v>
      </c>
      <c r="K216" s="8">
        <v>0</v>
      </c>
      <c r="L216" s="8">
        <v>7</v>
      </c>
      <c r="M216" s="8">
        <v>13</v>
      </c>
      <c r="N216" s="8">
        <v>10</v>
      </c>
      <c r="O216" s="8">
        <v>0.45</v>
      </c>
    </row>
    <row r="217" spans="1:15" ht="18.75">
      <c r="A217" s="8">
        <v>120</v>
      </c>
      <c r="B217" s="8" t="s">
        <v>50</v>
      </c>
      <c r="C217" s="11" t="s">
        <v>51</v>
      </c>
      <c r="D217" s="8">
        <v>7</v>
      </c>
      <c r="E217" s="8">
        <v>7.9</v>
      </c>
      <c r="F217" s="8">
        <v>24.7</v>
      </c>
      <c r="G217" s="8">
        <v>141</v>
      </c>
      <c r="H217" s="8">
        <v>0.1</v>
      </c>
      <c r="I217" s="8">
        <v>1.62</v>
      </c>
      <c r="J217" s="8">
        <v>0.03</v>
      </c>
      <c r="K217" s="8">
        <v>0</v>
      </c>
      <c r="L217" s="8">
        <v>156.19</v>
      </c>
      <c r="M217" s="8">
        <v>136.08000000000001</v>
      </c>
      <c r="N217" s="8">
        <v>26.56</v>
      </c>
      <c r="O217" s="8">
        <v>0.39</v>
      </c>
    </row>
    <row r="218" spans="1:15" ht="18.75">
      <c r="A218" s="8">
        <v>278</v>
      </c>
      <c r="B218" s="10" t="s">
        <v>81</v>
      </c>
      <c r="C218" s="11" t="s">
        <v>82</v>
      </c>
      <c r="D218" s="8">
        <f>5.52+1.3</f>
        <v>6.8199999999999994</v>
      </c>
      <c r="E218" s="8">
        <f>10.86</f>
        <v>10.86</v>
      </c>
      <c r="F218" s="8">
        <f>6+4.7</f>
        <v>10.7</v>
      </c>
      <c r="G218" s="8">
        <f>144+70</f>
        <v>214</v>
      </c>
      <c r="H218" s="8">
        <v>0.1</v>
      </c>
      <c r="I218" s="8">
        <v>8.1999999999999993</v>
      </c>
      <c r="J218" s="8">
        <v>0.01</v>
      </c>
      <c r="K218" s="8">
        <v>0</v>
      </c>
      <c r="L218" s="8">
        <v>49.53</v>
      </c>
      <c r="M218" s="8">
        <v>131.22999999999999</v>
      </c>
      <c r="N218" s="8">
        <v>44.87</v>
      </c>
      <c r="O218" s="8">
        <v>1.51</v>
      </c>
    </row>
    <row r="219" spans="1:15" ht="18.75">
      <c r="A219" s="8">
        <v>302</v>
      </c>
      <c r="B219" s="8" t="s">
        <v>83</v>
      </c>
      <c r="C219" s="11" t="s">
        <v>23</v>
      </c>
      <c r="D219" s="8">
        <v>8.4</v>
      </c>
      <c r="E219" s="8">
        <v>10.8</v>
      </c>
      <c r="F219" s="8">
        <v>41.25</v>
      </c>
      <c r="G219" s="8">
        <v>303</v>
      </c>
      <c r="H219" s="8">
        <v>0.28000000000000003</v>
      </c>
      <c r="I219" s="8">
        <v>0</v>
      </c>
      <c r="J219" s="8">
        <v>0.03</v>
      </c>
      <c r="K219" s="8">
        <v>0</v>
      </c>
      <c r="L219" s="8">
        <v>17.23</v>
      </c>
      <c r="M219" s="8">
        <v>207.46</v>
      </c>
      <c r="N219" s="8">
        <v>138.75</v>
      </c>
      <c r="O219" s="8">
        <v>4.6500000000000004</v>
      </c>
    </row>
    <row r="220" spans="1:15" ht="18.75">
      <c r="A220" s="8">
        <v>346</v>
      </c>
      <c r="B220" s="8" t="s">
        <v>84</v>
      </c>
      <c r="C220" s="11" t="s">
        <v>38</v>
      </c>
      <c r="D220" s="8">
        <v>0.6</v>
      </c>
      <c r="E220" s="8">
        <v>0</v>
      </c>
      <c r="F220" s="8">
        <v>45.8</v>
      </c>
      <c r="G220" s="8">
        <v>182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</row>
    <row r="221" spans="1:15" ht="18.75">
      <c r="A221" s="8">
        <v>338</v>
      </c>
      <c r="B221" s="8" t="s">
        <v>39</v>
      </c>
      <c r="C221" s="11" t="s">
        <v>40</v>
      </c>
      <c r="D221" s="8">
        <v>0.26</v>
      </c>
      <c r="E221" s="8">
        <v>0</v>
      </c>
      <c r="F221" s="8">
        <v>13.13</v>
      </c>
      <c r="G221" s="8">
        <v>56</v>
      </c>
      <c r="H221" s="8">
        <v>3.9E-2</v>
      </c>
      <c r="I221" s="8">
        <v>8.06</v>
      </c>
      <c r="J221" s="8">
        <v>0</v>
      </c>
      <c r="K221" s="8">
        <v>0</v>
      </c>
      <c r="L221" s="8">
        <v>16</v>
      </c>
      <c r="M221" s="8">
        <v>0.23400000000000001</v>
      </c>
      <c r="N221" s="8">
        <v>9</v>
      </c>
      <c r="O221" s="8">
        <v>2.2000000000000002</v>
      </c>
    </row>
    <row r="222" spans="1:15" ht="18.75">
      <c r="A222" s="8"/>
      <c r="B222" s="8" t="s">
        <v>28</v>
      </c>
      <c r="C222" s="8" t="s">
        <v>42</v>
      </c>
      <c r="D222" s="8">
        <v>2.2999999999999998</v>
      </c>
      <c r="E222" s="8">
        <v>0.3</v>
      </c>
      <c r="F222" s="8">
        <v>14</v>
      </c>
      <c r="G222" s="8">
        <v>69.3</v>
      </c>
      <c r="H222" s="8">
        <v>0.04</v>
      </c>
      <c r="I222" s="8">
        <v>0</v>
      </c>
      <c r="J222" s="8">
        <v>0</v>
      </c>
      <c r="K222" s="8">
        <v>0</v>
      </c>
      <c r="L222" s="8">
        <v>1.2</v>
      </c>
      <c r="M222" s="8">
        <v>0.2</v>
      </c>
      <c r="N222" s="8">
        <v>0.1</v>
      </c>
      <c r="O222" s="8">
        <v>0.02</v>
      </c>
    </row>
    <row r="223" spans="1:15" ht="18.75">
      <c r="A223" s="8"/>
      <c r="B223" s="8" t="s">
        <v>43</v>
      </c>
      <c r="C223" s="11" t="s">
        <v>44</v>
      </c>
      <c r="D223" s="8">
        <v>1.7</v>
      </c>
      <c r="E223" s="8">
        <v>0.4</v>
      </c>
      <c r="F223" s="8">
        <v>16.010000000000002</v>
      </c>
      <c r="G223" s="8">
        <v>77</v>
      </c>
      <c r="H223" s="8">
        <v>0.03</v>
      </c>
      <c r="I223" s="8">
        <v>0</v>
      </c>
      <c r="J223" s="8">
        <v>0</v>
      </c>
      <c r="K223" s="8">
        <v>0</v>
      </c>
      <c r="L223" s="8">
        <v>8.4</v>
      </c>
      <c r="M223" s="8">
        <v>34.799999999999997</v>
      </c>
      <c r="N223" s="8">
        <v>7.6</v>
      </c>
      <c r="O223" s="8">
        <v>0.8</v>
      </c>
    </row>
    <row r="224" spans="1:15" ht="18.75">
      <c r="A224" s="12"/>
      <c r="B224" s="12" t="s">
        <v>29</v>
      </c>
      <c r="C224" s="13"/>
      <c r="D224" s="12">
        <f t="shared" ref="D224" si="29">SUM(D216:D223)</f>
        <v>27.630000000000003</v>
      </c>
      <c r="E224" s="12">
        <f t="shared" ref="E224:O224" si="30">SUM(E216:E223)</f>
        <v>30.36</v>
      </c>
      <c r="F224" s="12">
        <f t="shared" si="30"/>
        <v>167.48999999999998</v>
      </c>
      <c r="G224" s="12">
        <f t="shared" si="30"/>
        <v>1054.3</v>
      </c>
      <c r="H224" s="12">
        <f t="shared" si="30"/>
        <v>0.61900000000000011</v>
      </c>
      <c r="I224" s="12">
        <f t="shared" si="30"/>
        <v>30.380000000000003</v>
      </c>
      <c r="J224" s="12">
        <f t="shared" si="30"/>
        <v>7.0000000000000007E-2</v>
      </c>
      <c r="K224" s="12">
        <f t="shared" si="30"/>
        <v>0</v>
      </c>
      <c r="L224" s="12">
        <f t="shared" si="30"/>
        <v>255.54999999999998</v>
      </c>
      <c r="M224" s="12">
        <f t="shared" si="30"/>
        <v>523.00399999999991</v>
      </c>
      <c r="N224" s="12">
        <f t="shared" si="30"/>
        <v>236.88</v>
      </c>
      <c r="O224" s="12">
        <f t="shared" si="30"/>
        <v>10.02</v>
      </c>
    </row>
    <row r="225" spans="1:15" ht="18.75">
      <c r="A225" s="14"/>
      <c r="B225" s="14" t="s">
        <v>45</v>
      </c>
      <c r="C225" s="15"/>
      <c r="D225" s="14">
        <f t="shared" ref="D225:O225" si="31">D212+D214+D224</f>
        <v>53.14</v>
      </c>
      <c r="E225" s="14">
        <f t="shared" si="31"/>
        <v>58.95</v>
      </c>
      <c r="F225" s="14">
        <f t="shared" si="31"/>
        <v>267.83</v>
      </c>
      <c r="G225" s="14">
        <f t="shared" si="31"/>
        <v>1781.8</v>
      </c>
      <c r="H225" s="14">
        <f t="shared" si="31"/>
        <v>0.9830000000000001</v>
      </c>
      <c r="I225" s="14">
        <f t="shared" si="31"/>
        <v>64.740000000000009</v>
      </c>
      <c r="J225" s="14">
        <f t="shared" si="31"/>
        <v>40.15</v>
      </c>
      <c r="K225" s="14">
        <f t="shared" si="31"/>
        <v>0</v>
      </c>
      <c r="L225" s="14">
        <f t="shared" si="31"/>
        <v>544.37</v>
      </c>
      <c r="M225" s="14">
        <f t="shared" si="31"/>
        <v>969.84399999999982</v>
      </c>
      <c r="N225" s="14">
        <f t="shared" si="31"/>
        <v>330.21</v>
      </c>
      <c r="O225" s="14">
        <f t="shared" si="31"/>
        <v>23.5</v>
      </c>
    </row>
    <row r="227" spans="1:15" ht="18.75">
      <c r="A227" s="5" t="s">
        <v>75</v>
      </c>
      <c r="B227" s="5"/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t="18.75">
      <c r="A228" s="5" t="s">
        <v>86</v>
      </c>
      <c r="B228" s="7"/>
      <c r="C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31" spans="1:15" s="21" customFormat="1" ht="18.75">
      <c r="A231" s="16"/>
      <c r="B231" s="16"/>
      <c r="C231" s="17"/>
      <c r="D231" s="18"/>
      <c r="E231" s="19"/>
      <c r="F231" s="20"/>
      <c r="G231" s="16"/>
      <c r="H231" s="18"/>
      <c r="I231" s="19"/>
      <c r="J231" s="19"/>
      <c r="K231" s="20"/>
      <c r="L231" s="18"/>
      <c r="M231" s="19"/>
      <c r="N231" s="19"/>
      <c r="O231" s="20"/>
    </row>
    <row r="232" spans="1:15" ht="18.75" customHeight="1">
      <c r="A232" s="34" t="s">
        <v>127</v>
      </c>
      <c r="B232" s="36" t="s">
        <v>2</v>
      </c>
      <c r="C232" s="38" t="s">
        <v>3</v>
      </c>
      <c r="D232" s="40" t="s">
        <v>9</v>
      </c>
      <c r="E232" s="41"/>
      <c r="F232" s="42"/>
      <c r="G232" s="34" t="s">
        <v>7</v>
      </c>
      <c r="H232" s="43" t="s">
        <v>8</v>
      </c>
      <c r="I232" s="44"/>
      <c r="J232" s="44"/>
      <c r="K232" s="45"/>
      <c r="L232" s="25" t="s">
        <v>14</v>
      </c>
      <c r="M232" s="26"/>
      <c r="N232" s="26"/>
      <c r="O232" s="27"/>
    </row>
    <row r="233" spans="1:15" ht="41.25" customHeight="1">
      <c r="A233" s="35"/>
      <c r="B233" s="37"/>
      <c r="C233" s="39"/>
      <c r="D233" s="8" t="s">
        <v>4</v>
      </c>
      <c r="E233" s="8" t="s">
        <v>5</v>
      </c>
      <c r="F233" s="8" t="s">
        <v>6</v>
      </c>
      <c r="G233" s="35"/>
      <c r="H233" s="9" t="s">
        <v>10</v>
      </c>
      <c r="I233" s="9" t="s">
        <v>11</v>
      </c>
      <c r="J233" s="9" t="s">
        <v>12</v>
      </c>
      <c r="K233" s="9" t="s">
        <v>13</v>
      </c>
      <c r="L233" s="8" t="s">
        <v>15</v>
      </c>
      <c r="M233" s="8" t="s">
        <v>16</v>
      </c>
      <c r="N233" s="8" t="s">
        <v>17</v>
      </c>
      <c r="O233" s="8" t="s">
        <v>18</v>
      </c>
    </row>
    <row r="234" spans="1:15" ht="18.75">
      <c r="A234" s="28" t="s">
        <v>19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30"/>
    </row>
    <row r="235" spans="1:15" ht="18.75">
      <c r="A235" s="8">
        <v>321</v>
      </c>
      <c r="B235" s="10" t="s">
        <v>99</v>
      </c>
      <c r="C235" s="11" t="s">
        <v>73</v>
      </c>
      <c r="D235" s="8">
        <v>3.56</v>
      </c>
      <c r="E235" s="8">
        <v>4.53</v>
      </c>
      <c r="F235" s="8">
        <v>15.09</v>
      </c>
      <c r="G235" s="8">
        <v>115.5</v>
      </c>
      <c r="H235" s="8">
        <v>0.06</v>
      </c>
      <c r="I235" s="8">
        <v>79.319999999999993</v>
      </c>
      <c r="J235" s="8">
        <v>0.03</v>
      </c>
      <c r="K235" s="8">
        <v>0</v>
      </c>
      <c r="L235" s="8">
        <v>93.105000000000004</v>
      </c>
      <c r="M235" s="8">
        <v>63.314999999999998</v>
      </c>
      <c r="N235" s="8">
        <v>31.97</v>
      </c>
      <c r="O235" s="8">
        <v>1.26</v>
      </c>
    </row>
    <row r="236" spans="1:15" ht="18.75">
      <c r="A236" s="8">
        <v>376</v>
      </c>
      <c r="B236" s="8" t="s">
        <v>24</v>
      </c>
      <c r="C236" s="11" t="s">
        <v>25</v>
      </c>
      <c r="D236" s="8">
        <v>0.2</v>
      </c>
      <c r="E236" s="8">
        <v>0</v>
      </c>
      <c r="F236" s="8">
        <v>15</v>
      </c>
      <c r="G236" s="8">
        <v>58</v>
      </c>
      <c r="H236" s="8">
        <v>0</v>
      </c>
      <c r="I236" s="8">
        <v>2.9</v>
      </c>
      <c r="J236" s="8">
        <v>0</v>
      </c>
      <c r="K236" s="8">
        <v>0</v>
      </c>
      <c r="L236" s="8">
        <v>8.0500000000000007</v>
      </c>
      <c r="M236" s="8">
        <v>9.7799999999999994</v>
      </c>
      <c r="N236" s="8">
        <v>5.24</v>
      </c>
      <c r="O236" s="8">
        <v>0.9</v>
      </c>
    </row>
    <row r="237" spans="1:15" ht="18.75">
      <c r="A237" s="8">
        <v>268</v>
      </c>
      <c r="B237" s="8" t="s">
        <v>87</v>
      </c>
      <c r="C237" s="11" t="s">
        <v>21</v>
      </c>
      <c r="D237" s="8">
        <f>11.925+0.005</f>
        <v>11.930000000000001</v>
      </c>
      <c r="E237" s="8">
        <f>12.8+4.15</f>
        <v>16.950000000000003</v>
      </c>
      <c r="F237" s="8">
        <f>12+0.03</f>
        <v>12.03</v>
      </c>
      <c r="G237" s="8">
        <f>195.75+38.5</f>
        <v>234.25</v>
      </c>
      <c r="H237" s="8">
        <v>0.04</v>
      </c>
      <c r="I237" s="8">
        <v>0</v>
      </c>
      <c r="J237" s="8">
        <v>0.01</v>
      </c>
      <c r="K237" s="8">
        <v>0</v>
      </c>
      <c r="L237" s="8">
        <v>9.06</v>
      </c>
      <c r="M237" s="8">
        <v>74.73</v>
      </c>
      <c r="N237" s="8">
        <v>15.06</v>
      </c>
      <c r="O237" s="8">
        <v>0.77</v>
      </c>
    </row>
    <row r="238" spans="1:15" ht="18.75">
      <c r="A238" s="8">
        <v>3</v>
      </c>
      <c r="B238" s="8" t="s">
        <v>26</v>
      </c>
      <c r="C238" s="11" t="s">
        <v>27</v>
      </c>
      <c r="D238" s="8">
        <v>5.76</v>
      </c>
      <c r="E238" s="8">
        <v>5.25</v>
      </c>
      <c r="F238" s="8">
        <v>14.94</v>
      </c>
      <c r="G238" s="8">
        <v>133</v>
      </c>
      <c r="H238" s="8">
        <v>0.05</v>
      </c>
      <c r="I238" s="8">
        <v>0.24</v>
      </c>
      <c r="J238" s="8">
        <v>0.03</v>
      </c>
      <c r="K238" s="8">
        <v>0</v>
      </c>
      <c r="L238" s="8">
        <v>156.6</v>
      </c>
      <c r="M238" s="8">
        <v>106.5</v>
      </c>
      <c r="N238" s="8">
        <v>17.399999999999999</v>
      </c>
      <c r="O238" s="8">
        <v>0.76</v>
      </c>
    </row>
    <row r="239" spans="1:15" ht="18.75">
      <c r="A239" s="12"/>
      <c r="B239" s="12" t="s">
        <v>29</v>
      </c>
      <c r="C239" s="13"/>
      <c r="D239" s="12">
        <f t="shared" ref="D239:O239" si="32">SUM(D235:D238)</f>
        <v>21.450000000000003</v>
      </c>
      <c r="E239" s="12">
        <f t="shared" si="32"/>
        <v>26.730000000000004</v>
      </c>
      <c r="F239" s="12">
        <f t="shared" si="32"/>
        <v>57.059999999999995</v>
      </c>
      <c r="G239" s="12">
        <f t="shared" si="32"/>
        <v>540.75</v>
      </c>
      <c r="H239" s="12">
        <f t="shared" si="32"/>
        <v>0.15000000000000002</v>
      </c>
      <c r="I239" s="12">
        <f t="shared" si="32"/>
        <v>82.46</v>
      </c>
      <c r="J239" s="12">
        <f t="shared" si="32"/>
        <v>7.0000000000000007E-2</v>
      </c>
      <c r="K239" s="12">
        <f t="shared" si="32"/>
        <v>0</v>
      </c>
      <c r="L239" s="12">
        <f t="shared" si="32"/>
        <v>266.815</v>
      </c>
      <c r="M239" s="12">
        <f t="shared" si="32"/>
        <v>254.32499999999999</v>
      </c>
      <c r="N239" s="12">
        <f t="shared" si="32"/>
        <v>69.67</v>
      </c>
      <c r="O239" s="12">
        <f t="shared" si="32"/>
        <v>3.6900000000000004</v>
      </c>
    </row>
    <row r="240" spans="1:15" ht="18.75">
      <c r="A240" s="31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3"/>
    </row>
    <row r="241" spans="1:15" ht="18.75">
      <c r="A241" s="8">
        <v>389</v>
      </c>
      <c r="B241" s="8" t="s">
        <v>41</v>
      </c>
      <c r="C241" s="11" t="s">
        <v>38</v>
      </c>
      <c r="D241" s="8">
        <v>1.2</v>
      </c>
      <c r="E241" s="8">
        <v>0</v>
      </c>
      <c r="F241" s="8">
        <v>21.2</v>
      </c>
      <c r="G241" s="8">
        <v>88</v>
      </c>
      <c r="H241" s="8">
        <v>0.02</v>
      </c>
      <c r="I241" s="8">
        <v>4</v>
      </c>
      <c r="J241" s="8">
        <v>0</v>
      </c>
      <c r="K241" s="8">
        <v>0</v>
      </c>
      <c r="L241" s="8">
        <v>14</v>
      </c>
      <c r="M241" s="8">
        <v>14</v>
      </c>
      <c r="N241" s="8">
        <v>8</v>
      </c>
      <c r="O241" s="8">
        <v>2.8</v>
      </c>
    </row>
    <row r="242" spans="1:15" ht="18.75">
      <c r="A242" s="28" t="s">
        <v>30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30"/>
    </row>
    <row r="243" spans="1:15" ht="18.75">
      <c r="A243" s="8">
        <v>20</v>
      </c>
      <c r="B243" s="8" t="s">
        <v>119</v>
      </c>
      <c r="C243" s="11" t="s">
        <v>120</v>
      </c>
      <c r="D243" s="8">
        <v>0.4</v>
      </c>
      <c r="E243" s="8">
        <v>4.99</v>
      </c>
      <c r="F243" s="8">
        <v>1.3</v>
      </c>
      <c r="G243" s="8">
        <v>45</v>
      </c>
      <c r="H243" s="8">
        <v>1.2E-2</v>
      </c>
      <c r="I243" s="8">
        <v>6</v>
      </c>
      <c r="J243" s="8">
        <v>0</v>
      </c>
      <c r="K243" s="8">
        <v>0</v>
      </c>
      <c r="L243" s="8">
        <v>13.8</v>
      </c>
      <c r="M243" s="8">
        <v>25.2</v>
      </c>
      <c r="N243" s="8">
        <v>8.4</v>
      </c>
      <c r="O243" s="8">
        <v>0.36</v>
      </c>
    </row>
    <row r="244" spans="1:15" ht="18.75">
      <c r="A244" s="8">
        <v>82</v>
      </c>
      <c r="B244" s="8" t="s">
        <v>70</v>
      </c>
      <c r="C244" s="11" t="s">
        <v>33</v>
      </c>
      <c r="D244" s="8">
        <f>4.2</f>
        <v>4.2</v>
      </c>
      <c r="E244" s="8">
        <f>5.2+2.1</f>
        <v>7.3000000000000007</v>
      </c>
      <c r="F244" s="8">
        <f>13.1+0.1</f>
        <v>13.2</v>
      </c>
      <c r="G244" s="8">
        <f>106+27</f>
        <v>133</v>
      </c>
      <c r="H244" s="8">
        <v>0.06</v>
      </c>
      <c r="I244" s="8">
        <v>20.49</v>
      </c>
      <c r="J244" s="8">
        <v>0.04</v>
      </c>
      <c r="K244" s="8">
        <v>0</v>
      </c>
      <c r="L244" s="8">
        <v>46.02</v>
      </c>
      <c r="M244" s="8">
        <v>83</v>
      </c>
      <c r="N244" s="8">
        <v>25.42</v>
      </c>
      <c r="O244" s="8">
        <v>1.44</v>
      </c>
    </row>
    <row r="245" spans="1:15" ht="34.5" customHeight="1">
      <c r="A245" s="8">
        <v>226</v>
      </c>
      <c r="B245" s="8" t="s">
        <v>92</v>
      </c>
      <c r="C245" s="11" t="s">
        <v>21</v>
      </c>
      <c r="D245" s="8">
        <f>14.55+0.005</f>
        <v>14.555000000000001</v>
      </c>
      <c r="E245" s="8">
        <f>0.6+4.15</f>
        <v>4.75</v>
      </c>
      <c r="F245" s="8">
        <v>0.03</v>
      </c>
      <c r="G245" s="8">
        <f>38.5+66</f>
        <v>104.5</v>
      </c>
      <c r="H245" s="8">
        <v>0.15</v>
      </c>
      <c r="I245" s="8">
        <v>1.66</v>
      </c>
      <c r="J245" s="8">
        <v>0</v>
      </c>
      <c r="K245" s="8">
        <v>0</v>
      </c>
      <c r="L245" s="8">
        <v>62.61</v>
      </c>
      <c r="M245" s="8">
        <v>239.64</v>
      </c>
      <c r="N245" s="8">
        <v>37.14</v>
      </c>
      <c r="O245" s="8">
        <v>1.0349999999999999</v>
      </c>
    </row>
    <row r="246" spans="1:15" ht="18.75">
      <c r="A246" s="8">
        <v>310</v>
      </c>
      <c r="B246" s="8" t="s">
        <v>53</v>
      </c>
      <c r="C246" s="11" t="s">
        <v>23</v>
      </c>
      <c r="D246" s="8">
        <v>3</v>
      </c>
      <c r="E246" s="8">
        <v>7.65</v>
      </c>
      <c r="F246" s="8">
        <v>23.85</v>
      </c>
      <c r="G246" s="8">
        <v>181.5</v>
      </c>
      <c r="H246" s="8">
        <v>0.18</v>
      </c>
      <c r="I246" s="8">
        <v>30</v>
      </c>
      <c r="J246" s="8">
        <v>0.03</v>
      </c>
      <c r="K246" s="8">
        <v>0</v>
      </c>
      <c r="L246" s="8">
        <v>43.23</v>
      </c>
      <c r="M246" s="8">
        <v>87.99</v>
      </c>
      <c r="N246" s="8">
        <v>36.159999999999997</v>
      </c>
      <c r="O246" s="8">
        <v>1.57</v>
      </c>
    </row>
    <row r="247" spans="1:15" ht="18.75">
      <c r="A247" s="8">
        <v>348</v>
      </c>
      <c r="B247" s="8" t="s">
        <v>98</v>
      </c>
      <c r="C247" s="11" t="s">
        <v>38</v>
      </c>
      <c r="D247" s="8">
        <v>0.4</v>
      </c>
      <c r="E247" s="8">
        <v>0</v>
      </c>
      <c r="F247" s="8">
        <v>27.4</v>
      </c>
      <c r="G247" s="8">
        <v>106</v>
      </c>
      <c r="H247" s="8">
        <v>0.02</v>
      </c>
      <c r="I247" s="8">
        <v>1</v>
      </c>
      <c r="J247" s="8">
        <v>0</v>
      </c>
      <c r="K247" s="8">
        <v>0</v>
      </c>
      <c r="L247" s="8">
        <v>40.200000000000003</v>
      </c>
      <c r="M247" s="8">
        <v>36.5</v>
      </c>
      <c r="N247" s="8">
        <v>26.25</v>
      </c>
      <c r="O247" s="8">
        <v>0.83</v>
      </c>
    </row>
    <row r="248" spans="1:15" ht="18.75">
      <c r="A248" s="8">
        <v>338</v>
      </c>
      <c r="B248" s="8" t="s">
        <v>54</v>
      </c>
      <c r="C248" s="11" t="s">
        <v>40</v>
      </c>
      <c r="D248" s="8">
        <v>0.8</v>
      </c>
      <c r="E248" s="8">
        <v>0.2</v>
      </c>
      <c r="F248" s="8">
        <v>7.5</v>
      </c>
      <c r="G248" s="8">
        <v>38</v>
      </c>
      <c r="H248" s="8">
        <v>0.04</v>
      </c>
      <c r="I248" s="8">
        <v>60</v>
      </c>
      <c r="J248" s="8">
        <v>0.05</v>
      </c>
      <c r="K248" s="8">
        <v>0.22</v>
      </c>
      <c r="L248" s="8">
        <v>35</v>
      </c>
      <c r="M248" s="8">
        <v>17</v>
      </c>
      <c r="N248" s="8">
        <v>11</v>
      </c>
      <c r="O248" s="8">
        <v>0.1</v>
      </c>
    </row>
    <row r="249" spans="1:15" ht="18.75">
      <c r="A249" s="8"/>
      <c r="B249" s="8" t="s">
        <v>28</v>
      </c>
      <c r="C249" s="8" t="s">
        <v>42</v>
      </c>
      <c r="D249" s="8">
        <v>2.2999999999999998</v>
      </c>
      <c r="E249" s="8">
        <v>0.3</v>
      </c>
      <c r="F249" s="8">
        <v>14</v>
      </c>
      <c r="G249" s="8">
        <v>69.3</v>
      </c>
      <c r="H249" s="8">
        <v>0.04</v>
      </c>
      <c r="I249" s="8">
        <v>0</v>
      </c>
      <c r="J249" s="8">
        <v>0</v>
      </c>
      <c r="K249" s="8">
        <v>0</v>
      </c>
      <c r="L249" s="8">
        <v>1.2</v>
      </c>
      <c r="M249" s="8">
        <v>0.2</v>
      </c>
      <c r="N249" s="8">
        <v>0.1</v>
      </c>
      <c r="O249" s="8">
        <v>0.02</v>
      </c>
    </row>
    <row r="250" spans="1:15" ht="18.75">
      <c r="A250" s="8"/>
      <c r="B250" s="8" t="s">
        <v>43</v>
      </c>
      <c r="C250" s="11" t="s">
        <v>44</v>
      </c>
      <c r="D250" s="8">
        <v>1.7</v>
      </c>
      <c r="E250" s="8">
        <v>0.4</v>
      </c>
      <c r="F250" s="8">
        <v>16.010000000000002</v>
      </c>
      <c r="G250" s="8">
        <v>77</v>
      </c>
      <c r="H250" s="8">
        <v>0.03</v>
      </c>
      <c r="I250" s="8">
        <v>0</v>
      </c>
      <c r="J250" s="8">
        <v>0</v>
      </c>
      <c r="K250" s="8">
        <v>0</v>
      </c>
      <c r="L250" s="8">
        <v>8.4</v>
      </c>
      <c r="M250" s="8">
        <v>34.799999999999997</v>
      </c>
      <c r="N250" s="8">
        <v>7.6</v>
      </c>
      <c r="O250" s="8">
        <v>0.8</v>
      </c>
    </row>
    <row r="251" spans="1:15" ht="18.75">
      <c r="A251" s="12"/>
      <c r="B251" s="12" t="s">
        <v>29</v>
      </c>
      <c r="C251" s="13"/>
      <c r="D251" s="12">
        <f t="shared" ref="D251:O251" si="33">SUM(D243:D250)</f>
        <v>27.355</v>
      </c>
      <c r="E251" s="12">
        <f t="shared" si="33"/>
        <v>25.589999999999996</v>
      </c>
      <c r="F251" s="12">
        <f t="shared" si="33"/>
        <v>103.29</v>
      </c>
      <c r="G251" s="12">
        <f t="shared" si="33"/>
        <v>754.3</v>
      </c>
      <c r="H251" s="12">
        <f t="shared" si="33"/>
        <v>0.53200000000000003</v>
      </c>
      <c r="I251" s="12">
        <f t="shared" si="33"/>
        <v>119.15</v>
      </c>
      <c r="J251" s="12">
        <f t="shared" si="33"/>
        <v>0.12000000000000001</v>
      </c>
      <c r="K251" s="12">
        <f t="shared" si="33"/>
        <v>0.22</v>
      </c>
      <c r="L251" s="12">
        <f t="shared" si="33"/>
        <v>250.46</v>
      </c>
      <c r="M251" s="12">
        <f t="shared" si="33"/>
        <v>524.32999999999993</v>
      </c>
      <c r="N251" s="12">
        <f t="shared" si="33"/>
        <v>152.07</v>
      </c>
      <c r="O251" s="12">
        <f t="shared" si="33"/>
        <v>6.1549999999999994</v>
      </c>
    </row>
    <row r="252" spans="1:15" ht="18.75">
      <c r="A252" s="14"/>
      <c r="B252" s="14" t="s">
        <v>45</v>
      </c>
      <c r="C252" s="15"/>
      <c r="D252" s="14">
        <f t="shared" ref="D252:O252" si="34">D239+D241+D251</f>
        <v>50.005000000000003</v>
      </c>
      <c r="E252" s="14">
        <f t="shared" si="34"/>
        <v>52.32</v>
      </c>
      <c r="F252" s="14">
        <f t="shared" si="34"/>
        <v>181.55</v>
      </c>
      <c r="G252" s="14">
        <f t="shared" si="34"/>
        <v>1383.05</v>
      </c>
      <c r="H252" s="14">
        <f t="shared" si="34"/>
        <v>0.70200000000000007</v>
      </c>
      <c r="I252" s="14">
        <f t="shared" si="34"/>
        <v>205.61</v>
      </c>
      <c r="J252" s="14">
        <f t="shared" si="34"/>
        <v>0.19</v>
      </c>
      <c r="K252" s="14">
        <f t="shared" si="34"/>
        <v>0.22</v>
      </c>
      <c r="L252" s="14">
        <f t="shared" si="34"/>
        <v>531.27499999999998</v>
      </c>
      <c r="M252" s="14">
        <f t="shared" si="34"/>
        <v>792.65499999999997</v>
      </c>
      <c r="N252" s="14">
        <f t="shared" si="34"/>
        <v>229.74</v>
      </c>
      <c r="O252" s="14">
        <f t="shared" si="34"/>
        <v>12.645</v>
      </c>
    </row>
  </sheetData>
  <mergeCells count="99">
    <mergeCell ref="A154:A155"/>
    <mergeCell ref="B154:B155"/>
    <mergeCell ref="C154:C155"/>
    <mergeCell ref="D154:F154"/>
    <mergeCell ref="L129:O129"/>
    <mergeCell ref="A138:O138"/>
    <mergeCell ref="A140:O140"/>
    <mergeCell ref="D204:F204"/>
    <mergeCell ref="G204:G205"/>
    <mergeCell ref="H204:K204"/>
    <mergeCell ref="L178:O178"/>
    <mergeCell ref="A180:O180"/>
    <mergeCell ref="A188:O188"/>
    <mergeCell ref="A190:O190"/>
    <mergeCell ref="A215:O215"/>
    <mergeCell ref="A78:A79"/>
    <mergeCell ref="B78:B79"/>
    <mergeCell ref="C78:C79"/>
    <mergeCell ref="D78:F78"/>
    <mergeCell ref="G78:G79"/>
    <mergeCell ref="H78:K78"/>
    <mergeCell ref="L154:O154"/>
    <mergeCell ref="A156:O156"/>
    <mergeCell ref="A162:O162"/>
    <mergeCell ref="A164:O164"/>
    <mergeCell ref="A204:A205"/>
    <mergeCell ref="B204:B205"/>
    <mergeCell ref="C204:C205"/>
    <mergeCell ref="L78:O78"/>
    <mergeCell ref="L204:O204"/>
    <mergeCell ref="A206:O206"/>
    <mergeCell ref="A28:A29"/>
    <mergeCell ref="B28:B29"/>
    <mergeCell ref="H178:K178"/>
    <mergeCell ref="L103:O103"/>
    <mergeCell ref="A105:O105"/>
    <mergeCell ref="A113:O113"/>
    <mergeCell ref="A115:O115"/>
    <mergeCell ref="A129:A130"/>
    <mergeCell ref="B129:B130"/>
    <mergeCell ref="C129:C130"/>
    <mergeCell ref="D129:F129"/>
    <mergeCell ref="G129:G130"/>
    <mergeCell ref="A80:O80"/>
    <mergeCell ref="C28:C29"/>
    <mergeCell ref="D28:F28"/>
    <mergeCell ref="G28:G29"/>
    <mergeCell ref="H28:K28"/>
    <mergeCell ref="A131:O131"/>
    <mergeCell ref="A87:O87"/>
    <mergeCell ref="A89:O89"/>
    <mergeCell ref="L232:O232"/>
    <mergeCell ref="L28:O28"/>
    <mergeCell ref="A30:O30"/>
    <mergeCell ref="A37:O37"/>
    <mergeCell ref="A39:O39"/>
    <mergeCell ref="A103:A104"/>
    <mergeCell ref="B103:B104"/>
    <mergeCell ref="C103:C104"/>
    <mergeCell ref="D103:F103"/>
    <mergeCell ref="G103:G104"/>
    <mergeCell ref="H103:K103"/>
    <mergeCell ref="L53:O53"/>
    <mergeCell ref="H129:K129"/>
    <mergeCell ref="A178:A179"/>
    <mergeCell ref="B178:B179"/>
    <mergeCell ref="C178:C179"/>
    <mergeCell ref="A234:O234"/>
    <mergeCell ref="A240:O240"/>
    <mergeCell ref="A242:O242"/>
    <mergeCell ref="A53:A54"/>
    <mergeCell ref="B53:B54"/>
    <mergeCell ref="C53:C54"/>
    <mergeCell ref="D53:F53"/>
    <mergeCell ref="G53:G54"/>
    <mergeCell ref="H53:K53"/>
    <mergeCell ref="A55:O55"/>
    <mergeCell ref="A62:O62"/>
    <mergeCell ref="A64:O64"/>
    <mergeCell ref="D178:F178"/>
    <mergeCell ref="G178:G179"/>
    <mergeCell ref="G154:G155"/>
    <mergeCell ref="H154:K154"/>
    <mergeCell ref="L3:O3"/>
    <mergeCell ref="A5:O5"/>
    <mergeCell ref="A12:O12"/>
    <mergeCell ref="A14:O14"/>
    <mergeCell ref="A232:A233"/>
    <mergeCell ref="B232:B233"/>
    <mergeCell ref="C232:C233"/>
    <mergeCell ref="D232:F232"/>
    <mergeCell ref="G232:G233"/>
    <mergeCell ref="H232:K232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48" max="16383" man="1"/>
  </rowBreaks>
  <colBreaks count="1" manualBreakCount="1"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AWJJH2MPE6E2-2079228833-372</_dlc_DocId>
    <_dlc_DocIdUrl xmlns="4a252ca3-5a62-4c1c-90a6-29f4710e47f8">
      <Url>http://edu-sps.koiro.local/Kostroma_EDU/Kos-Sch-1/_layouts/15/DocIdRedir.aspx?ID=AWJJH2MPE6E2-2079228833-372</Url>
      <Description>AWJJH2MPE6E2-2079228833-372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06B325049DC748B27CC0EDEF53ACE2" ma:contentTypeVersion="49" ma:contentTypeDescription="Создание документа." ma:contentTypeScope="" ma:versionID="3f036b7b0d01cdb61e2ab0f7531a548e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785d3023087b6efec41810b44f064da6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F9890-616F-4344-878D-123F3EC11418}"/>
</file>

<file path=customXml/itemProps2.xml><?xml version="1.0" encoding="utf-8"?>
<ds:datastoreItem xmlns:ds="http://schemas.openxmlformats.org/officeDocument/2006/customXml" ds:itemID="{97C248FF-8C88-4F6D-B7BB-2446925FA6AB}"/>
</file>

<file path=customXml/itemProps3.xml><?xml version="1.0" encoding="utf-8"?>
<ds:datastoreItem xmlns:ds="http://schemas.openxmlformats.org/officeDocument/2006/customXml" ds:itemID="{147CDA4E-FF34-4CB5-A8AE-DD4FA0C154D6}"/>
</file>

<file path=customXml/itemProps4.xml><?xml version="1.0" encoding="utf-8"?>
<ds:datastoreItem xmlns:ds="http://schemas.openxmlformats.org/officeDocument/2006/customXml" ds:itemID="{1A938272-21F9-48A6-A2E8-45B299F32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Вероника</cp:lastModifiedBy>
  <cp:lastPrinted>2017-05-18T07:17:40Z</cp:lastPrinted>
  <dcterms:created xsi:type="dcterms:W3CDTF">2015-05-15T08:07:18Z</dcterms:created>
  <dcterms:modified xsi:type="dcterms:W3CDTF">2017-06-02T10:10:00Z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0x0101000506B325049DC748B27CC0EDEF53ACE2</vt:lpwstr>
  </property>
  <property fmtid="{D5CDD505-2E9C-101B-9397-08002B2CF9AE}" pid="3" name="_dlc_DocIdItemGuid">
    <vt:lpwstr>7461e4bc-0675-4e80-b0ee-c4a2ca6830ca</vt:lpwstr>
  </property>
</Properties>
</file>